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bR__2019\SEGUIMIENTO 2019\3ER. TRIMESTRE DEL 2019\"/>
    </mc:Choice>
  </mc:AlternateContent>
  <xr:revisionPtr revIDLastSave="0" documentId="13_ncr:1_{7E1EDB9B-A4EF-440A-9C4A-1CCC9CA72B33}" xr6:coauthVersionLast="45" xr6:coauthVersionMax="45" xr10:uidLastSave="{00000000-0000-0000-0000-000000000000}"/>
  <bookViews>
    <workbookView xWindow="-120" yWindow="-120" windowWidth="29040" windowHeight="15840" xr2:uid="{D9F9D063-9F26-44E0-BC5E-35E095C047DB}"/>
  </bookViews>
  <sheets>
    <sheet name="TABLERO DE CONTROL RESUMEN" sheetId="3" r:id="rId1"/>
    <sheet name="TABLERO DE CONTROL FEDERAL" sheetId="2" r:id="rId2"/>
    <sheet name="TABLERO DE CONTROL ESTATAL" sheetId="4" r:id="rId3"/>
    <sheet name="TABLERO DE CONTROL V.B.Y S." sheetId="5" r:id="rId4"/>
  </sheets>
  <externalReferences>
    <externalReference r:id="rId5"/>
  </externalReferences>
  <definedNames>
    <definedName name="_xlnm.Print_Area" localSheetId="2">'TABLERO DE CONTROL ESTATAL'!$A$1:$O$54</definedName>
    <definedName name="_xlnm.Print_Area" localSheetId="1">'TABLERO DE CONTROL FEDERAL'!$A$1:$O$54</definedName>
    <definedName name="_xlnm.Print_Area" localSheetId="0">'TABLERO DE CONTROL RESUMEN'!$A$1:$O$53</definedName>
    <definedName name="_xlnm.Print_Area" localSheetId="3">'TABLERO DE CONTROL V.B.Y S.'!$A$1:$O$54</definedName>
    <definedName name="_xlnm.Print_Titles" localSheetId="2">'TABLERO DE CONTROL ESTATAL'!$2:$14</definedName>
    <definedName name="_xlnm.Print_Titles" localSheetId="1">'TABLERO DE CONTROL FEDERAL'!$2:$14</definedName>
    <definedName name="_xlnm.Print_Titles" localSheetId="0">'TABLERO DE CONTROL RESUMEN'!$2:$13</definedName>
    <definedName name="_xlnm.Print_Titles" localSheetId="3">'TABLERO DE CONTROL V.B.Y S.'!$2:$14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9" i="2" l="1"/>
  <c r="N28" i="2"/>
  <c r="N26" i="2"/>
  <c r="N39" i="4"/>
  <c r="N43" i="4"/>
  <c r="N45" i="4"/>
  <c r="N26" i="4"/>
  <c r="N42" i="3"/>
  <c r="N41" i="3"/>
  <c r="N38" i="3"/>
  <c r="N33" i="3"/>
  <c r="N29" i="3"/>
  <c r="N20" i="3"/>
  <c r="N18" i="3"/>
  <c r="N14" i="3"/>
  <c r="L35" i="4"/>
  <c r="N35" i="4"/>
  <c r="L28" i="4"/>
  <c r="N28" i="4"/>
  <c r="L23" i="4"/>
  <c r="N23" i="4"/>
  <c r="L40" i="4"/>
  <c r="N40" i="4"/>
  <c r="L37" i="4"/>
  <c r="N37" i="4"/>
  <c r="L21" i="4"/>
  <c r="N21" i="4"/>
  <c r="L17" i="4"/>
  <c r="N17" i="4"/>
  <c r="L35" i="2"/>
  <c r="N35" i="2"/>
  <c r="L23" i="2"/>
  <c r="N23" i="2"/>
  <c r="L40" i="2"/>
  <c r="N40" i="2"/>
  <c r="L37" i="2"/>
  <c r="N37" i="2"/>
  <c r="L45" i="2"/>
  <c r="N45" i="2"/>
  <c r="L17" i="2"/>
  <c r="N17" i="2"/>
  <c r="L34" i="3"/>
  <c r="N34" i="3"/>
  <c r="L27" i="3"/>
  <c r="N27" i="3"/>
  <c r="L25" i="3"/>
  <c r="N25" i="3"/>
  <c r="L22" i="3"/>
  <c r="N22" i="3"/>
  <c r="L39" i="3"/>
  <c r="N39" i="3"/>
  <c r="L36" i="3"/>
  <c r="N36" i="3"/>
  <c r="L44" i="3"/>
  <c r="N44" i="3"/>
  <c r="L16" i="3"/>
  <c r="N16" i="3"/>
  <c r="N43" i="5"/>
  <c r="N23" i="5"/>
  <c r="N21" i="5"/>
  <c r="O47" i="5"/>
  <c r="L47" i="5"/>
  <c r="K47" i="5"/>
  <c r="J47" i="5"/>
  <c r="O45" i="5"/>
  <c r="L45" i="5"/>
  <c r="N45" i="5"/>
  <c r="K45" i="5"/>
  <c r="H45" i="5"/>
  <c r="I45" i="5"/>
  <c r="I44" i="5"/>
  <c r="H44" i="5"/>
  <c r="K43" i="5"/>
  <c r="M43" i="5"/>
  <c r="H43" i="5"/>
  <c r="O42" i="5"/>
  <c r="L42" i="5"/>
  <c r="N42" i="5"/>
  <c r="K42" i="5"/>
  <c r="I42" i="5"/>
  <c r="H42" i="5"/>
  <c r="O41" i="5"/>
  <c r="L41" i="5"/>
  <c r="K41" i="5"/>
  <c r="H41" i="5"/>
  <c r="O40" i="5"/>
  <c r="L40" i="5"/>
  <c r="N40" i="5"/>
  <c r="K40" i="5"/>
  <c r="I40" i="5"/>
  <c r="H40" i="5"/>
  <c r="O39" i="5"/>
  <c r="L39" i="5"/>
  <c r="N39" i="5"/>
  <c r="K39" i="5"/>
  <c r="M39" i="5"/>
  <c r="H39" i="5"/>
  <c r="I39" i="5"/>
  <c r="H38" i="5"/>
  <c r="L37" i="5"/>
  <c r="K37" i="5"/>
  <c r="H37" i="5"/>
  <c r="I37" i="5"/>
  <c r="O36" i="5"/>
  <c r="L36" i="5"/>
  <c r="K36" i="5"/>
  <c r="H36" i="5"/>
  <c r="O35" i="5"/>
  <c r="L35" i="5"/>
  <c r="N35" i="5"/>
  <c r="K35" i="5"/>
  <c r="H35" i="5"/>
  <c r="O34" i="5"/>
  <c r="L34" i="5"/>
  <c r="N34" i="5"/>
  <c r="K34" i="5"/>
  <c r="H34" i="5"/>
  <c r="I34" i="5"/>
  <c r="O33" i="5"/>
  <c r="L33" i="5"/>
  <c r="K33" i="5"/>
  <c r="H33" i="5"/>
  <c r="I33" i="5"/>
  <c r="O32" i="5"/>
  <c r="L32" i="5"/>
  <c r="K32" i="5"/>
  <c r="H32" i="5"/>
  <c r="I32" i="5"/>
  <c r="H31" i="5"/>
  <c r="L30" i="5"/>
  <c r="N30" i="5"/>
  <c r="K30" i="5"/>
  <c r="M30" i="5"/>
  <c r="H30" i="5"/>
  <c r="I30" i="5"/>
  <c r="H29" i="5"/>
  <c r="L28" i="5"/>
  <c r="N28" i="5"/>
  <c r="K28" i="5"/>
  <c r="H28" i="5"/>
  <c r="I28" i="5"/>
  <c r="H27" i="5"/>
  <c r="L26" i="5"/>
  <c r="K26" i="5"/>
  <c r="H26" i="5"/>
  <c r="I26" i="5"/>
  <c r="O25" i="5"/>
  <c r="L25" i="5"/>
  <c r="K25" i="5"/>
  <c r="M25" i="5"/>
  <c r="H25" i="5"/>
  <c r="I25" i="5"/>
  <c r="O24" i="5"/>
  <c r="L24" i="5"/>
  <c r="K24" i="5"/>
  <c r="H24" i="5"/>
  <c r="I24" i="5"/>
  <c r="O23" i="5"/>
  <c r="K23" i="5"/>
  <c r="M23" i="5"/>
  <c r="H23" i="5"/>
  <c r="I23" i="5"/>
  <c r="H22" i="5"/>
  <c r="K21" i="5"/>
  <c r="M21" i="5"/>
  <c r="H21" i="5"/>
  <c r="I21" i="5"/>
  <c r="H20" i="5"/>
  <c r="L19" i="5"/>
  <c r="N19" i="5"/>
  <c r="K19" i="5"/>
  <c r="M19" i="5"/>
  <c r="H19" i="5"/>
  <c r="I19" i="5"/>
  <c r="H18" i="5"/>
  <c r="L17" i="5"/>
  <c r="N17" i="5"/>
  <c r="K17" i="5"/>
  <c r="H17" i="5"/>
  <c r="I17" i="5"/>
  <c r="H16" i="5"/>
  <c r="L15" i="5"/>
  <c r="K15" i="5"/>
  <c r="H15" i="5"/>
  <c r="O47" i="4"/>
  <c r="O45" i="4"/>
  <c r="K45" i="4"/>
  <c r="M45" i="4"/>
  <c r="H45" i="4"/>
  <c r="I45" i="4"/>
  <c r="I44" i="4"/>
  <c r="H44" i="4"/>
  <c r="K43" i="4"/>
  <c r="H43" i="4"/>
  <c r="O42" i="4"/>
  <c r="J42" i="4"/>
  <c r="I42" i="4"/>
  <c r="H42" i="4"/>
  <c r="O41" i="4"/>
  <c r="L41" i="4"/>
  <c r="K41" i="4"/>
  <c r="H41" i="4"/>
  <c r="O40" i="4"/>
  <c r="K40" i="4"/>
  <c r="I40" i="4"/>
  <c r="H40" i="4"/>
  <c r="O39" i="4"/>
  <c r="K39" i="4"/>
  <c r="H39" i="4"/>
  <c r="I39" i="4"/>
  <c r="H38" i="4"/>
  <c r="K37" i="4"/>
  <c r="H37" i="4"/>
  <c r="I37" i="4"/>
  <c r="O36" i="4"/>
  <c r="L36" i="4"/>
  <c r="K36" i="4"/>
  <c r="H36" i="4"/>
  <c r="O35" i="4"/>
  <c r="K35" i="4"/>
  <c r="H35" i="4"/>
  <c r="O34" i="4"/>
  <c r="J34" i="4"/>
  <c r="H34" i="4"/>
  <c r="I34" i="4"/>
  <c r="O33" i="4"/>
  <c r="L33" i="4"/>
  <c r="K33" i="4"/>
  <c r="H33" i="4"/>
  <c r="I33" i="4"/>
  <c r="O32" i="4"/>
  <c r="L32" i="4"/>
  <c r="K32" i="4"/>
  <c r="M32" i="4"/>
  <c r="H32" i="4"/>
  <c r="I32" i="4"/>
  <c r="H31" i="4"/>
  <c r="J30" i="4"/>
  <c r="H30" i="4"/>
  <c r="I30" i="4"/>
  <c r="H29" i="4"/>
  <c r="K28" i="4"/>
  <c r="H28" i="4"/>
  <c r="I28" i="4"/>
  <c r="H27" i="4"/>
  <c r="K26" i="4"/>
  <c r="M26" i="4"/>
  <c r="H26" i="4"/>
  <c r="I26" i="4"/>
  <c r="O25" i="4"/>
  <c r="L25" i="4"/>
  <c r="K25" i="4"/>
  <c r="H25" i="4"/>
  <c r="I25" i="4"/>
  <c r="O24" i="4"/>
  <c r="L24" i="4"/>
  <c r="K24" i="4"/>
  <c r="H24" i="4"/>
  <c r="I24" i="4"/>
  <c r="O23" i="4"/>
  <c r="K23" i="4"/>
  <c r="M23" i="4"/>
  <c r="H23" i="4"/>
  <c r="I23" i="4"/>
  <c r="H22" i="4"/>
  <c r="K21" i="4"/>
  <c r="H21" i="4"/>
  <c r="I21" i="4"/>
  <c r="H20" i="4"/>
  <c r="L19" i="4"/>
  <c r="K19" i="4"/>
  <c r="M19" i="4"/>
  <c r="H19" i="4"/>
  <c r="I19" i="4"/>
  <c r="H18" i="4"/>
  <c r="K17" i="4"/>
  <c r="M17" i="4"/>
  <c r="H17" i="4"/>
  <c r="I17" i="4"/>
  <c r="H16" i="4"/>
  <c r="L15" i="4"/>
  <c r="K15" i="4"/>
  <c r="H15" i="4"/>
  <c r="O47" i="2"/>
  <c r="O42" i="2"/>
  <c r="O41" i="2"/>
  <c r="O40" i="2"/>
  <c r="O39" i="2"/>
  <c r="O36" i="2"/>
  <c r="O35" i="2"/>
  <c r="O34" i="2"/>
  <c r="O33" i="2"/>
  <c r="O32" i="2"/>
  <c r="O25" i="2"/>
  <c r="O24" i="2"/>
  <c r="O23" i="2"/>
  <c r="O45" i="2"/>
  <c r="K43" i="2"/>
  <c r="K39" i="2"/>
  <c r="K37" i="2"/>
  <c r="K34" i="2"/>
  <c r="K30" i="2"/>
  <c r="K28" i="2"/>
  <c r="K23" i="2"/>
  <c r="K21" i="2"/>
  <c r="J19" i="2"/>
  <c r="J15" i="2"/>
  <c r="H38" i="2"/>
  <c r="H31" i="2"/>
  <c r="H29" i="2"/>
  <c r="H27" i="2"/>
  <c r="H25" i="2"/>
  <c r="I25" i="2"/>
  <c r="H24" i="2"/>
  <c r="I24" i="2"/>
  <c r="H22" i="2"/>
  <c r="H20" i="2"/>
  <c r="H18" i="2"/>
  <c r="H16" i="2"/>
  <c r="H45" i="2"/>
  <c r="I45" i="2"/>
  <c r="H44" i="2"/>
  <c r="H43" i="2"/>
  <c r="H42" i="2"/>
  <c r="H41" i="2"/>
  <c r="H40" i="2"/>
  <c r="H39" i="2"/>
  <c r="I39" i="2"/>
  <c r="H37" i="2"/>
  <c r="I37" i="2"/>
  <c r="H36" i="2"/>
  <c r="H35" i="2"/>
  <c r="H34" i="2"/>
  <c r="I34" i="2"/>
  <c r="H33" i="2"/>
  <c r="I33" i="2"/>
  <c r="H32" i="2"/>
  <c r="I32" i="2"/>
  <c r="H30" i="2"/>
  <c r="I30" i="2"/>
  <c r="H28" i="2"/>
  <c r="I28" i="2"/>
  <c r="H26" i="2"/>
  <c r="I26" i="2"/>
  <c r="H23" i="2"/>
  <c r="I23" i="2"/>
  <c r="H21" i="2"/>
  <c r="I21" i="2"/>
  <c r="H19" i="2"/>
  <c r="I19" i="2"/>
  <c r="H17" i="2"/>
  <c r="I17" i="2"/>
  <c r="H15" i="2"/>
  <c r="I15" i="2"/>
  <c r="K46" i="3"/>
  <c r="K44" i="3"/>
  <c r="I44" i="3"/>
  <c r="I43" i="3"/>
  <c r="K42" i="3"/>
  <c r="K41" i="3"/>
  <c r="I41" i="3"/>
  <c r="L40" i="3"/>
  <c r="K40" i="3"/>
  <c r="K39" i="3"/>
  <c r="I39" i="3"/>
  <c r="K38" i="3"/>
  <c r="I38" i="3"/>
  <c r="K36" i="3"/>
  <c r="I36" i="3"/>
  <c r="L35" i="3"/>
  <c r="K35" i="3"/>
  <c r="K34" i="3"/>
  <c r="K33" i="3"/>
  <c r="M33" i="3"/>
  <c r="I33" i="3"/>
  <c r="L32" i="3"/>
  <c r="K32" i="3"/>
  <c r="N33" i="5"/>
  <c r="I32" i="3"/>
  <c r="L31" i="3"/>
  <c r="K31" i="3"/>
  <c r="I31" i="3"/>
  <c r="K29" i="3"/>
  <c r="M29" i="3"/>
  <c r="I29" i="3"/>
  <c r="K27" i="3"/>
  <c r="I27" i="3"/>
  <c r="K25" i="3"/>
  <c r="M25" i="3"/>
  <c r="I25" i="3"/>
  <c r="L24" i="3"/>
  <c r="K24" i="3"/>
  <c r="I24" i="3"/>
  <c r="L23" i="3"/>
  <c r="K23" i="3"/>
  <c r="I23" i="3"/>
  <c r="K22" i="3"/>
  <c r="M22" i="3"/>
  <c r="I22" i="3"/>
  <c r="K20" i="3"/>
  <c r="M20" i="3"/>
  <c r="I20" i="3"/>
  <c r="K18" i="3"/>
  <c r="I18" i="3"/>
  <c r="K16" i="3"/>
  <c r="I16" i="3"/>
  <c r="K14" i="3"/>
  <c r="K45" i="3"/>
  <c r="K47" i="3"/>
  <c r="I14" i="3"/>
  <c r="K17" i="2"/>
  <c r="M17" i="2"/>
  <c r="L21" i="2"/>
  <c r="N21" i="2"/>
  <c r="K24" i="2"/>
  <c r="M24" i="2"/>
  <c r="L24" i="2"/>
  <c r="K25" i="2"/>
  <c r="L25" i="2"/>
  <c r="K26" i="2"/>
  <c r="L30" i="2"/>
  <c r="K32" i="2"/>
  <c r="L32" i="2"/>
  <c r="K33" i="2"/>
  <c r="L33" i="2"/>
  <c r="L34" i="2"/>
  <c r="K35" i="2"/>
  <c r="K36" i="2"/>
  <c r="L36" i="2"/>
  <c r="I40" i="2"/>
  <c r="K40" i="2"/>
  <c r="I42" i="2"/>
  <c r="K42" i="2"/>
  <c r="L42" i="2"/>
  <c r="L43" i="2"/>
  <c r="I44" i="2"/>
  <c r="K45" i="2"/>
  <c r="M26" i="5"/>
  <c r="M47" i="5"/>
  <c r="M40" i="5"/>
  <c r="M41" i="5"/>
  <c r="M36" i="4"/>
  <c r="M36" i="2"/>
  <c r="M24" i="3"/>
  <c r="K42" i="4"/>
  <c r="M42" i="4"/>
  <c r="N42" i="4"/>
  <c r="K34" i="4"/>
  <c r="M34" i="4"/>
  <c r="N34" i="4"/>
  <c r="M23" i="3"/>
  <c r="M31" i="3"/>
  <c r="K30" i="4"/>
  <c r="M30" i="4"/>
  <c r="N30" i="4"/>
  <c r="K19" i="2"/>
  <c r="M19" i="2"/>
  <c r="N19" i="2"/>
  <c r="K15" i="2"/>
  <c r="M15" i="2"/>
  <c r="N15" i="2"/>
  <c r="J45" i="3"/>
  <c r="J47" i="3"/>
  <c r="N32" i="5"/>
  <c r="M34" i="2"/>
  <c r="N25" i="5"/>
  <c r="N36" i="5"/>
  <c r="M25" i="4"/>
  <c r="M33" i="4"/>
  <c r="M32" i="5"/>
  <c r="M33" i="5"/>
  <c r="M34" i="5"/>
  <c r="M35" i="5"/>
  <c r="M36" i="5"/>
  <c r="M35" i="2"/>
  <c r="M32" i="2"/>
  <c r="M32" i="3"/>
  <c r="M39" i="3"/>
  <c r="M42" i="3"/>
  <c r="M44" i="3"/>
  <c r="M46" i="3"/>
  <c r="M42" i="5"/>
  <c r="N41" i="5"/>
  <c r="M45" i="2"/>
  <c r="M16" i="3"/>
  <c r="M34" i="3"/>
  <c r="M24" i="4"/>
  <c r="M35" i="4"/>
  <c r="M37" i="4"/>
  <c r="M43" i="4"/>
  <c r="M24" i="5"/>
  <c r="M28" i="5"/>
  <c r="M37" i="5"/>
  <c r="M23" i="2"/>
  <c r="M40" i="2"/>
  <c r="M33" i="2"/>
  <c r="M42" i="2"/>
  <c r="M41" i="2"/>
  <c r="M25" i="2"/>
  <c r="M30" i="2"/>
  <c r="M26" i="2"/>
  <c r="M43" i="2"/>
  <c r="M40" i="4"/>
  <c r="M21" i="4"/>
  <c r="M28" i="4"/>
  <c r="M39" i="4"/>
  <c r="M41" i="4"/>
  <c r="N26" i="5"/>
  <c r="N37" i="5"/>
  <c r="M45" i="5"/>
  <c r="M17" i="5"/>
  <c r="N24" i="5"/>
  <c r="L45" i="3"/>
  <c r="L47" i="3"/>
  <c r="M27" i="3"/>
  <c r="M35" i="3"/>
  <c r="M40" i="3"/>
  <c r="M41" i="3"/>
  <c r="J24" i="4"/>
  <c r="J41" i="4"/>
  <c r="M14" i="3"/>
  <c r="M18" i="3"/>
  <c r="M36" i="3"/>
  <c r="M38" i="3"/>
  <c r="J25" i="4"/>
  <c r="J36" i="4"/>
  <c r="M28" i="2"/>
  <c r="K46" i="5"/>
  <c r="K48" i="5"/>
  <c r="I15" i="5"/>
  <c r="M15" i="5"/>
  <c r="L46" i="5"/>
  <c r="L48" i="5"/>
  <c r="I15" i="4"/>
  <c r="M15" i="4"/>
  <c r="L46" i="4"/>
  <c r="L48" i="4"/>
  <c r="M39" i="2"/>
  <c r="M21" i="2"/>
  <c r="L46" i="2"/>
  <c r="L48" i="2"/>
  <c r="M37" i="2"/>
  <c r="M46" i="5"/>
  <c r="K46" i="2"/>
  <c r="K48" i="2"/>
  <c r="K46" i="4"/>
  <c r="K48" i="4"/>
  <c r="M47" i="3"/>
  <c r="M45" i="3"/>
  <c r="M46" i="4"/>
  <c r="J46" i="5"/>
  <c r="J48" i="5"/>
  <c r="M48" i="5"/>
  <c r="J46" i="2"/>
  <c r="J48" i="2"/>
  <c r="M48" i="2"/>
  <c r="J46" i="4"/>
  <c r="J48" i="4"/>
  <c r="M48" i="4"/>
  <c r="M46" i="2"/>
</calcChain>
</file>

<file path=xl/sharedStrings.xml><?xml version="1.0" encoding="utf-8"?>
<sst xmlns="http://schemas.openxmlformats.org/spreadsheetml/2006/main" count="519" uniqueCount="115">
  <si>
    <t>DIRECTOR GENERAL DEL ITESZ</t>
  </si>
  <si>
    <t>DEPTO DE SERV. ADMINISTRATIVOS</t>
  </si>
  <si>
    <t>ING. JUAN GABRIEL LOEZA FLORES</t>
  </si>
  <si>
    <t>C.P. GILBERTO ALVARADO RIVERA</t>
  </si>
  <si>
    <t>LIC. ADRIAN ITZEL VALDESPINO ANDRADE</t>
  </si>
  <si>
    <t>AUTORIZÓ</t>
  </si>
  <si>
    <t>REVISÓ</t>
  </si>
  <si>
    <t>ELABORÓ</t>
  </si>
  <si>
    <t>Coalcomán, Michoacán, Octubre de 2019.</t>
  </si>
  <si>
    <t>T O T A L E S</t>
  </si>
  <si>
    <t>N/A</t>
  </si>
  <si>
    <t>Proyectos</t>
  </si>
  <si>
    <t xml:space="preserve">TOTAL   POA </t>
  </si>
  <si>
    <t>Instituto Tecnológico Certificado</t>
  </si>
  <si>
    <t>Instituto Certificado en su Sistema de Gestión Integral.</t>
  </si>
  <si>
    <t>17 No docentes</t>
  </si>
  <si>
    <t>42 No docentes</t>
  </si>
  <si>
    <t>11  Directivos</t>
  </si>
  <si>
    <t>11 Directivos</t>
  </si>
  <si>
    <t>Personal Directivo y no docente</t>
  </si>
  <si>
    <t xml:space="preserve">Total de personal directivo capacitado. 
Total de personal no docente capacitado.  
</t>
  </si>
  <si>
    <t>45   Estudiantes</t>
  </si>
  <si>
    <t>35   Estudiantes</t>
  </si>
  <si>
    <t>Estudiantes</t>
  </si>
  <si>
    <t>Total de estudiantes que participan en el Modelo Talento Emprendedor</t>
  </si>
  <si>
    <t>Empresas incubadas</t>
  </si>
  <si>
    <t xml:space="preserve">Total de empresas incubadas a través del modelo institucional de incubación empresarial. </t>
  </si>
  <si>
    <t>34     Estudiantes</t>
  </si>
  <si>
    <t>20     Estudiantes</t>
  </si>
  <si>
    <t>Total de estudiantes que participan en proyectos vinculados con los sectores público, social y privado a través de convenios o acuerdos de colaboración</t>
  </si>
  <si>
    <t>Total de proyectos vinculados con los sectores público, social y privado.</t>
  </si>
  <si>
    <t>22 Estudiantes</t>
  </si>
  <si>
    <t>19 Estudiantes</t>
  </si>
  <si>
    <t>ESTATAL</t>
  </si>
  <si>
    <t>Egresados</t>
  </si>
  <si>
    <t>Número de egresados empleados o ubicados en el mercado laboral en áreas acordes con su perfil profesional.</t>
  </si>
  <si>
    <t>FEDERAL</t>
  </si>
  <si>
    <t>Registro</t>
  </si>
  <si>
    <t>Total de registros de propiedad intelectual obtenidos por el ITSC.</t>
  </si>
  <si>
    <t>72     Estudiantes</t>
  </si>
  <si>
    <t>18    Estudiantes</t>
  </si>
  <si>
    <t>Total de estudiantes que participan en proyectos de investigación científica, desarrollo tecnológico e innovación.</t>
  </si>
  <si>
    <t>Se seguirá fomentando la participación en convocatorias de investigación.</t>
  </si>
  <si>
    <t>Total de proyectos de investigación, desarrollo tecnológico e innovación realizados por el ITSC.</t>
  </si>
  <si>
    <t>Profesores</t>
  </si>
  <si>
    <t>Total de Profesores adscritos al Sistema Nacional de Investigadores</t>
  </si>
  <si>
    <t>Programas de doctorado</t>
  </si>
  <si>
    <t xml:space="preserve">Programas de doctorado escolarizados en áreas de ciencia y tecnología registrados en el Programa Nacional de Posgrados de Calidad /Total de programas de doctorado escolarizados en áreas de ciencia y tecnología) *100. </t>
  </si>
  <si>
    <t>177 Estudiantes</t>
  </si>
  <si>
    <t>133 Estudiantes</t>
  </si>
  <si>
    <t xml:space="preserve"> Porcentaje de estudiantes inscritos en algún curso o programa de enseñanza de lenguas extranjeras.</t>
  </si>
  <si>
    <t>140 Estudiantes</t>
  </si>
  <si>
    <t>100 Estudiantes</t>
  </si>
  <si>
    <t>Número de estudiantes que participan en actividades deportivas y recreativas, promovidas y organizadas por el instituto.</t>
  </si>
  <si>
    <t>67 Estudiantes</t>
  </si>
  <si>
    <t>Número de estudiantes que participan en actividades de extensión: artísticas, culturales y cívica, promovidas y organizadas por el instituto.</t>
  </si>
  <si>
    <t>Total de estudiantes inscritos en programas de licenciatura en la modalidad no escolarizada –a distancia- y mixta</t>
  </si>
  <si>
    <t xml:space="preserve">Total de estudiantes que realizan estudios en programas de posgrado. </t>
  </si>
  <si>
    <t>Se visitaron 23 IEMS de la región llevando nuestra oferta educativa a 766 estudiantes.</t>
  </si>
  <si>
    <t xml:space="preserve">Total de estudiantes inscritos en programas de licenciatura.  </t>
  </si>
  <si>
    <t>4 Estudiantes</t>
  </si>
  <si>
    <t>42 Estudiantes</t>
  </si>
  <si>
    <t>Corresponde a la generación 2013 -2019, esta generación egresó en octubre del 2018. Se encuentran en proceso de titulación la gran mayoría.</t>
  </si>
  <si>
    <t>(Número de titulados de licenciatura en el ciclo escolar n/la matrícula de nuevo ingreso n-6)*100</t>
  </si>
  <si>
    <t>Para el 2019 no se tiene contemplado aún perfiles desables como meta.</t>
  </si>
  <si>
    <t>Profesores con reconocimiento</t>
  </si>
  <si>
    <t xml:space="preserve"> Porcentaje de profesores de tiempo completo con reconocimiento del perfil deseable.</t>
  </si>
  <si>
    <t>7 Profesores</t>
  </si>
  <si>
    <t>12 profesores</t>
  </si>
  <si>
    <t>Profesores con Posgrado</t>
  </si>
  <si>
    <t>Porcentaje de profesores de tiempo completo con posgrado.</t>
  </si>
  <si>
    <t>161   Estudiantes</t>
  </si>
  <si>
    <t>161    Estudiantes</t>
  </si>
  <si>
    <t>% Estudiantes en programas acreditados</t>
  </si>
  <si>
    <t>Porcentaje de estudiantes de licenciatura inscritos en programas acreditados o reconocidos por su calidad.</t>
  </si>
  <si>
    <t>ALCANZADA AL PERIODO</t>
  </si>
  <si>
    <t>PROGRAMADA AL  PERIODO</t>
  </si>
  <si>
    <t>Componente</t>
  </si>
  <si>
    <r>
      <t xml:space="preserve">JUSTIFICACIÓN A LAS DIFERENCIAS                    UNIDADES Y  $          </t>
    </r>
    <r>
      <rPr>
        <b/>
        <sz val="14"/>
        <rFont val="Calibri"/>
        <family val="2"/>
      </rPr>
      <t xml:space="preserve"> </t>
    </r>
    <r>
      <rPr>
        <sz val="16"/>
        <rFont val="Calibri"/>
        <family val="2"/>
      </rPr>
      <t>*</t>
    </r>
    <r>
      <rPr>
        <b/>
        <sz val="14"/>
        <rFont val="Calibri"/>
        <family val="2"/>
      </rPr>
      <t xml:space="preserve">    </t>
    </r>
    <r>
      <rPr>
        <b/>
        <sz val="10"/>
        <rFont val="Calibri"/>
        <family val="2"/>
      </rPr>
      <t xml:space="preserve">             </t>
    </r>
  </si>
  <si>
    <t>DIFERENCIA                       $</t>
  </si>
  <si>
    <t>PRESUPUESTO EJERCIDO ACUMULADO AL PERIODO</t>
  </si>
  <si>
    <t>PRESUPUESTO PROGRAMADO ACUMULADO AL PERIODO</t>
  </si>
  <si>
    <t>PRESUPUESTO ANUAL AUTORIZADO $</t>
  </si>
  <si>
    <t>DIFERENCIA    UNIDADES</t>
  </si>
  <si>
    <t>ACUMULADA AL PERIODO</t>
  </si>
  <si>
    <t>META ANUAL 2019</t>
  </si>
  <si>
    <t>UNIDAD DE MEDIDA</t>
  </si>
  <si>
    <t>INDICADOR</t>
  </si>
  <si>
    <t>COMPONENTE</t>
  </si>
  <si>
    <t>Núm.     Prog.</t>
  </si>
  <si>
    <r>
      <t xml:space="preserve">Anexo:                1     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(1/4)</t>
    </r>
  </si>
  <si>
    <t>RESUMEN</t>
  </si>
  <si>
    <t>PERIODO ENERO - SEPTIEMBRE 2019</t>
  </si>
  <si>
    <t xml:space="preserve">TABLERO DE CONTROL </t>
  </si>
  <si>
    <t>EVALUACIÓN PROGRAMÁTICA PRESUPUESTAL</t>
  </si>
  <si>
    <t>INSTITUTO TECNOLÓGICO SUPERIOR DE  COALCOMÁN</t>
  </si>
  <si>
    <t>-</t>
  </si>
  <si>
    <r>
      <t xml:space="preserve">Anexo:                1     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(4/4)</t>
    </r>
  </si>
  <si>
    <r>
      <t xml:space="preserve">Anexo:                1     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(2/4)</t>
    </r>
  </si>
  <si>
    <r>
      <t xml:space="preserve">Anexo:                1     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(3/4)</t>
    </r>
  </si>
  <si>
    <t>U P P:</t>
  </si>
  <si>
    <t xml:space="preserve">CLAVE PRESUPUESTAL: </t>
  </si>
  <si>
    <t xml:space="preserve"> 21111-12-233-2-5-3-2-3A-6-C-DD-D3-098-A91-A502755-5-2-3-09-1-15-Partida-11-1-16-04-034-0001-0-0-0</t>
  </si>
  <si>
    <t>PROGRAMA:</t>
  </si>
  <si>
    <t>DD Educación Superior</t>
  </si>
  <si>
    <t>SUB PROGRAMA:</t>
  </si>
  <si>
    <t>3 Educación Superior Tecnológica.</t>
  </si>
  <si>
    <t>DIFERENCIA                $</t>
  </si>
  <si>
    <t>PORCENTAJE DE AVANCE</t>
  </si>
  <si>
    <t>V.B. Y S.</t>
  </si>
  <si>
    <t>PROGRAMAS ESPECIALES : ADEFAS.</t>
  </si>
  <si>
    <r>
      <rPr>
        <b/>
        <i/>
        <u/>
        <sz val="11"/>
        <rFont val="Calibri"/>
        <family val="2"/>
        <scheme val="minor"/>
      </rPr>
      <t xml:space="preserve">PROGRAMAS ESPECIALES  </t>
    </r>
    <r>
      <rPr>
        <sz val="11"/>
        <rFont val="Calibri"/>
        <family val="2"/>
        <scheme val="minor"/>
      </rPr>
      <t>este debe corresponder a los proyectos autorizados con remanentes, recursos federales extraordinarios, otros recursos etc.</t>
    </r>
  </si>
  <si>
    <r>
      <t xml:space="preserve">Fuente de información:  </t>
    </r>
    <r>
      <rPr>
        <sz val="11"/>
        <rFont val="Calibri"/>
        <family val="2"/>
      </rPr>
      <t>Sistema Automatizado de Administración y Contabilidad Gubernamental del ITSC.</t>
    </r>
  </si>
  <si>
    <r>
      <t xml:space="preserve">JUSTIFICACIÓN A LAS DIFERENCIAS                    UNIDADES Y  $           </t>
    </r>
    <r>
      <rPr>
        <sz val="11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                </t>
    </r>
  </si>
  <si>
    <t>DEPARTAMENTO DE PLANEACIÓN, PROGRAMACIÓN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</si>
</sst>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i/>
      <u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2"/>
    <xf numFmtId="0" fontId="5" fillId="0" borderId="0" xfId="2" applyFont="1"/>
    <xf numFmtId="0" fontId="6" fillId="0" borderId="0" xfId="2" applyFont="1"/>
    <xf numFmtId="0" fontId="8" fillId="0" borderId="0" xfId="2" applyFont="1"/>
    <xf numFmtId="0" fontId="10" fillId="0" borderId="0" xfId="2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10" fillId="0" borderId="0" xfId="2" applyFont="1" applyAlignment="1">
      <alignment wrapText="1"/>
    </xf>
    <xf numFmtId="0" fontId="8" fillId="0" borderId="1" xfId="2" applyFont="1" applyBorder="1"/>
    <xf numFmtId="0" fontId="10" fillId="0" borderId="1" xfId="2" applyFont="1" applyBorder="1"/>
    <xf numFmtId="0" fontId="10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vertical="center" wrapText="1"/>
    </xf>
    <xf numFmtId="0" fontId="5" fillId="0" borderId="0" xfId="2" applyFont="1" applyAlignment="1">
      <alignment horizontal="right" vertical="center"/>
    </xf>
    <xf numFmtId="164" fontId="10" fillId="0" borderId="0" xfId="2" applyNumberFormat="1" applyFont="1" applyAlignment="1">
      <alignment vertical="center" wrapText="1"/>
    </xf>
    <xf numFmtId="164" fontId="8" fillId="0" borderId="0" xfId="2" applyNumberFormat="1" applyFont="1"/>
    <xf numFmtId="165" fontId="10" fillId="0" borderId="0" xfId="3" applyNumberFormat="1" applyFont="1" applyAlignment="1">
      <alignment horizontal="center" vertical="center" wrapText="1"/>
    </xf>
    <xf numFmtId="43" fontId="8" fillId="0" borderId="0" xfId="3" applyFont="1"/>
    <xf numFmtId="0" fontId="6" fillId="0" borderId="0" xfId="2" applyFont="1" applyAlignment="1">
      <alignment horizontal="left"/>
    </xf>
    <xf numFmtId="0" fontId="6" fillId="0" borderId="1" xfId="2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6" fillId="0" borderId="0" xfId="2" applyFont="1" applyBorder="1" applyAlignment="1"/>
    <xf numFmtId="0" fontId="12" fillId="0" borderId="0" xfId="2" applyFont="1" applyBorder="1"/>
    <xf numFmtId="0" fontId="6" fillId="0" borderId="0" xfId="2" applyFont="1" applyBorder="1"/>
    <xf numFmtId="0" fontId="6" fillId="0" borderId="0" xfId="2" applyFont="1" applyBorder="1" applyAlignment="1">
      <alignment vertical="top"/>
    </xf>
    <xf numFmtId="0" fontId="3" fillId="0" borderId="0" xfId="2" applyBorder="1"/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2" applyFont="1" applyBorder="1" applyAlignment="1">
      <alignment horizontal="left"/>
    </xf>
    <xf numFmtId="0" fontId="6" fillId="0" borderId="0" xfId="2" applyFont="1" applyAlignment="1"/>
    <xf numFmtId="0" fontId="4" fillId="0" borderId="4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166" fontId="4" fillId="0" borderId="2" xfId="4" applyNumberFormat="1" applyFont="1" applyBorder="1" applyAlignment="1">
      <alignment horizontal="right" vertic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24" xfId="2" applyNumberFormat="1" applyFont="1" applyBorder="1" applyAlignment="1">
      <alignment horizontal="center" vertical="center"/>
    </xf>
    <xf numFmtId="9" fontId="4" fillId="0" borderId="25" xfId="2" applyNumberFormat="1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9" fontId="4" fillId="0" borderId="9" xfId="5" applyFont="1" applyBorder="1" applyAlignment="1">
      <alignment horizontal="center" vertical="center"/>
    </xf>
    <xf numFmtId="10" fontId="4" fillId="0" borderId="9" xfId="5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9" fontId="4" fillId="0" borderId="14" xfId="2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4" fillId="0" borderId="35" xfId="2" applyFont="1" applyBorder="1" applyAlignment="1">
      <alignment horizontal="left" vertical="center" wrapText="1"/>
    </xf>
    <xf numFmtId="0" fontId="1" fillId="0" borderId="36" xfId="2" applyFont="1" applyBorder="1" applyAlignment="1">
      <alignment horizontal="center" vertical="center"/>
    </xf>
    <xf numFmtId="0" fontId="4" fillId="0" borderId="35" xfId="2" applyFont="1" applyBorder="1" applyAlignment="1">
      <alignment vertical="center" wrapText="1"/>
    </xf>
    <xf numFmtId="0" fontId="1" fillId="0" borderId="37" xfId="2" applyFont="1" applyBorder="1" applyAlignment="1">
      <alignment horizontal="center" vertical="center"/>
    </xf>
    <xf numFmtId="166" fontId="13" fillId="0" borderId="18" xfId="4" applyNumberFormat="1" applyFont="1" applyBorder="1" applyAlignment="1">
      <alignment horizontal="right" vertical="center" wrapText="1"/>
    </xf>
    <xf numFmtId="0" fontId="4" fillId="0" borderId="38" xfId="2" applyFont="1" applyBorder="1" applyAlignment="1">
      <alignment vertical="center" wrapText="1"/>
    </xf>
    <xf numFmtId="0" fontId="1" fillId="0" borderId="3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166" fontId="4" fillId="0" borderId="10" xfId="4" applyNumberFormat="1" applyFont="1" applyBorder="1" applyAlignment="1">
      <alignment horizontal="right" vertical="center" wrapText="1"/>
    </xf>
    <xf numFmtId="0" fontId="1" fillId="0" borderId="19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3" fontId="13" fillId="0" borderId="18" xfId="2" applyNumberFormat="1" applyFont="1" applyBorder="1" applyAlignment="1">
      <alignment horizontal="center" vertical="center"/>
    </xf>
    <xf numFmtId="0" fontId="4" fillId="0" borderId="16" xfId="2" applyFont="1" applyBorder="1" applyAlignment="1">
      <alignment vertical="center" wrapText="1"/>
    </xf>
    <xf numFmtId="0" fontId="4" fillId="2" borderId="43" xfId="2" applyFont="1" applyFill="1" applyBorder="1"/>
    <xf numFmtId="0" fontId="10" fillId="2" borderId="43" xfId="2" applyFont="1" applyFill="1" applyBorder="1" applyAlignment="1">
      <alignment horizontal="center" vertical="center"/>
    </xf>
    <xf numFmtId="1" fontId="8" fillId="2" borderId="43" xfId="2" applyNumberFormat="1" applyFont="1" applyFill="1" applyBorder="1" applyAlignment="1">
      <alignment horizontal="center"/>
    </xf>
    <xf numFmtId="164" fontId="12" fillId="2" borderId="43" xfId="4" applyFont="1" applyFill="1" applyBorder="1"/>
    <xf numFmtId="0" fontId="8" fillId="2" borderId="44" xfId="2" applyFont="1" applyFill="1" applyBorder="1" applyAlignment="1">
      <alignment vertical="center" wrapText="1"/>
    </xf>
    <xf numFmtId="0" fontId="14" fillId="2" borderId="44" xfId="2" applyFont="1" applyFill="1" applyBorder="1" applyAlignment="1">
      <alignment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3" fontId="4" fillId="0" borderId="10" xfId="2" applyNumberFormat="1" applyFont="1" applyBorder="1" applyAlignment="1">
      <alignment horizontal="center" vertical="center"/>
    </xf>
    <xf numFmtId="0" fontId="4" fillId="0" borderId="29" xfId="2" applyFont="1" applyBorder="1" applyAlignment="1">
      <alignment vertical="center" wrapText="1"/>
    </xf>
    <xf numFmtId="0" fontId="5" fillId="2" borderId="43" xfId="2" applyFont="1" applyFill="1" applyBorder="1" applyAlignment="1">
      <alignment horizontal="center" vertical="center"/>
    </xf>
    <xf numFmtId="1" fontId="4" fillId="2" borderId="43" xfId="2" applyNumberFormat="1" applyFont="1" applyFill="1" applyBorder="1" applyAlignment="1">
      <alignment horizontal="center"/>
    </xf>
    <xf numFmtId="164" fontId="5" fillId="2" borderId="43" xfId="4" applyFont="1" applyFill="1" applyBorder="1"/>
    <xf numFmtId="0" fontId="4" fillId="2" borderId="44" xfId="2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5" fillId="0" borderId="18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4" fontId="4" fillId="0" borderId="18" xfId="2" applyNumberFormat="1" applyFont="1" applyBorder="1" applyAlignment="1">
      <alignment horizontal="center" vertical="center"/>
    </xf>
    <xf numFmtId="3" fontId="4" fillId="0" borderId="18" xfId="2" applyNumberFormat="1" applyFont="1" applyBorder="1" applyAlignment="1">
      <alignment horizontal="center" vertical="center"/>
    </xf>
    <xf numFmtId="0" fontId="4" fillId="0" borderId="18" xfId="2" applyFont="1" applyBorder="1" applyAlignment="1">
      <alignment vertical="center" wrapText="1"/>
    </xf>
    <xf numFmtId="0" fontId="1" fillId="2" borderId="54" xfId="2" applyFont="1" applyFill="1" applyBorder="1" applyAlignment="1">
      <alignment vertical="center"/>
    </xf>
    <xf numFmtId="0" fontId="1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66" fontId="4" fillId="0" borderId="18" xfId="4" applyNumberFormat="1" applyFont="1" applyBorder="1" applyAlignment="1">
      <alignment horizontal="right" vertical="center" wrapText="1"/>
    </xf>
    <xf numFmtId="9" fontId="4" fillId="0" borderId="18" xfId="1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9" fontId="5" fillId="2" borderId="43" xfId="1" applyFont="1" applyFill="1" applyBorder="1"/>
    <xf numFmtId="0" fontId="6" fillId="0" borderId="0" xfId="2" applyFont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 vertical="center"/>
    </xf>
    <xf numFmtId="0" fontId="16" fillId="2" borderId="50" xfId="2" applyFont="1" applyFill="1" applyBorder="1" applyAlignment="1">
      <alignment horizontal="center" vertical="center" wrapText="1"/>
    </xf>
    <xf numFmtId="0" fontId="16" fillId="2" borderId="51" xfId="2" applyFont="1" applyFill="1" applyBorder="1" applyAlignment="1">
      <alignment horizontal="center" vertical="center" wrapText="1"/>
    </xf>
    <xf numFmtId="0" fontId="16" fillId="2" borderId="52" xfId="2" applyFont="1" applyFill="1" applyBorder="1" applyAlignment="1">
      <alignment horizontal="center" vertical="center" wrapText="1"/>
    </xf>
    <xf numFmtId="0" fontId="16" fillId="2" borderId="53" xfId="2" applyFont="1" applyFill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24" fillId="0" borderId="39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25" fillId="2" borderId="40" xfId="2" applyFont="1" applyFill="1" applyBorder="1" applyAlignment="1">
      <alignment horizontal="center" vertical="center"/>
    </xf>
    <xf numFmtId="0" fontId="25" fillId="2" borderId="41" xfId="2" applyFont="1" applyFill="1" applyBorder="1" applyAlignment="1">
      <alignment horizontal="center" vertical="center"/>
    </xf>
    <xf numFmtId="0" fontId="25" fillId="2" borderId="42" xfId="2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4" fillId="0" borderId="35" xfId="2" applyFont="1" applyBorder="1" applyAlignment="1">
      <alignment horizontal="left" vertical="center" wrapText="1"/>
    </xf>
    <xf numFmtId="0" fontId="1" fillId="0" borderId="9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166" fontId="4" fillId="0" borderId="9" xfId="4" applyNumberFormat="1" applyFont="1" applyBorder="1" applyAlignment="1">
      <alignment horizontal="right" vertical="center" wrapText="1"/>
    </xf>
    <xf numFmtId="166" fontId="4" fillId="0" borderId="2" xfId="4" applyNumberFormat="1" applyFont="1" applyBorder="1" applyAlignment="1">
      <alignment horizontal="right" vertical="center" wrapText="1"/>
    </xf>
    <xf numFmtId="9" fontId="4" fillId="0" borderId="9" xfId="5" applyFont="1" applyBorder="1" applyAlignment="1">
      <alignment horizontal="center" vertical="center"/>
    </xf>
    <xf numFmtId="9" fontId="4" fillId="0" borderId="2" xfId="5" applyFont="1" applyBorder="1" applyAlignment="1">
      <alignment horizontal="center" vertical="center"/>
    </xf>
    <xf numFmtId="166" fontId="4" fillId="0" borderId="9" xfId="4" applyNumberFormat="1" applyFont="1" applyFill="1" applyBorder="1" applyAlignment="1">
      <alignment horizontal="right" vertical="center" wrapText="1"/>
    </xf>
    <xf numFmtId="166" fontId="4" fillId="0" borderId="2" xfId="4" applyNumberFormat="1" applyFont="1" applyFill="1" applyBorder="1" applyAlignment="1">
      <alignment horizontal="right" vertical="center" wrapText="1"/>
    </xf>
    <xf numFmtId="0" fontId="4" fillId="0" borderId="35" xfId="2" applyFont="1" applyBorder="1" applyAlignment="1">
      <alignment horizontal="left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 wrapText="1"/>
    </xf>
    <xf numFmtId="0" fontId="10" fillId="2" borderId="47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26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21" fillId="2" borderId="46" xfId="2" applyFont="1" applyFill="1" applyBorder="1" applyAlignment="1">
      <alignment horizontal="center" vertical="center" wrapText="1"/>
    </xf>
    <xf numFmtId="0" fontId="21" fillId="2" borderId="47" xfId="2" applyFont="1" applyFill="1" applyBorder="1" applyAlignment="1">
      <alignment horizontal="center" vertical="center" wrapText="1"/>
    </xf>
    <xf numFmtId="0" fontId="10" fillId="2" borderId="48" xfId="2" applyFont="1" applyFill="1" applyBorder="1" applyAlignment="1">
      <alignment horizontal="center" vertical="center" wrapText="1"/>
    </xf>
    <xf numFmtId="0" fontId="10" fillId="2" borderId="20" xfId="2" applyFont="1" applyFill="1" applyBorder="1" applyAlignment="1">
      <alignment horizontal="center" vertical="center" wrapText="1"/>
    </xf>
    <xf numFmtId="0" fontId="10" fillId="2" borderId="30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45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32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0" fillId="2" borderId="4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" fillId="0" borderId="30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45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wrapText="1"/>
    </xf>
    <xf numFmtId="9" fontId="4" fillId="0" borderId="14" xfId="2" applyNumberFormat="1" applyFont="1" applyBorder="1" applyAlignment="1">
      <alignment horizontal="center" vertical="center"/>
    </xf>
    <xf numFmtId="9" fontId="4" fillId="0" borderId="2" xfId="2" applyNumberFormat="1" applyFont="1" applyBorder="1" applyAlignment="1">
      <alignment horizontal="center" vertical="center"/>
    </xf>
    <xf numFmtId="166" fontId="4" fillId="0" borderId="14" xfId="2" applyNumberFormat="1" applyFont="1" applyBorder="1" applyAlignment="1">
      <alignment horizontal="right" vertical="center"/>
    </xf>
    <xf numFmtId="166" fontId="4" fillId="0" borderId="2" xfId="2" applyNumberFormat="1" applyFont="1" applyBorder="1" applyAlignment="1">
      <alignment horizontal="right" vertical="center"/>
    </xf>
    <xf numFmtId="9" fontId="4" fillId="0" borderId="14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4" fillId="0" borderId="56" xfId="2" applyFont="1" applyBorder="1" applyAlignment="1">
      <alignment horizontal="left" wrapText="1"/>
    </xf>
    <xf numFmtId="9" fontId="4" fillId="0" borderId="9" xfId="1" applyFont="1" applyBorder="1" applyAlignment="1">
      <alignment horizontal="right" vertical="center" wrapText="1"/>
    </xf>
    <xf numFmtId="9" fontId="4" fillId="0" borderId="2" xfId="1" applyFont="1" applyBorder="1" applyAlignment="1">
      <alignment horizontal="right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5" fillId="2" borderId="50" xfId="2" applyFont="1" applyFill="1" applyBorder="1" applyAlignment="1">
      <alignment horizontal="center" vertical="center" wrapText="1"/>
    </xf>
    <xf numFmtId="0" fontId="5" fillId="2" borderId="51" xfId="2" applyFont="1" applyFill="1" applyBorder="1" applyAlignment="1">
      <alignment horizontal="center" vertical="center" wrapText="1"/>
    </xf>
    <xf numFmtId="0" fontId="5" fillId="2" borderId="52" xfId="2" applyFont="1" applyFill="1" applyBorder="1" applyAlignment="1">
      <alignment horizontal="center" vertical="center" wrapText="1"/>
    </xf>
    <xf numFmtId="0" fontId="5" fillId="2" borderId="53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2" borderId="4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 wrapText="1"/>
    </xf>
    <xf numFmtId="0" fontId="5" fillId="2" borderId="48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45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5" fillId="2" borderId="49" xfId="2" applyFont="1" applyFill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5" xfId="1" applyFont="1" applyBorder="1" applyAlignment="1">
      <alignment horizontal="center" vertical="center" wrapText="1"/>
    </xf>
    <xf numFmtId="0" fontId="2" fillId="2" borderId="55" xfId="2" applyFont="1" applyFill="1" applyBorder="1" applyAlignment="1">
      <alignment horizontal="center" vertical="center"/>
    </xf>
    <xf numFmtId="0" fontId="4" fillId="0" borderId="39" xfId="2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/>
    </xf>
  </cellXfs>
  <cellStyles count="6">
    <cellStyle name="Millares 2" xfId="3" xr:uid="{C6AF3F3B-9365-4784-8C48-274F79D89D65}"/>
    <cellStyle name="Moneda 2" xfId="4" xr:uid="{34F365F6-4A99-4834-A770-E769CAD5084F}"/>
    <cellStyle name="Normal" xfId="0" builtinId="0"/>
    <cellStyle name="Normal 2" xfId="2" xr:uid="{A6391CED-BAA8-463A-915D-1701BC2013EC}"/>
    <cellStyle name="Porcentaje" xfId="1" builtinId="5"/>
    <cellStyle name="Porcentaje 2" xfId="5" xr:uid="{34608F84-A852-4486-801E-F88D0DB02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49</xdr:row>
      <xdr:rowOff>100013</xdr:rowOff>
    </xdr:from>
    <xdr:to>
      <xdr:col>13</xdr:col>
      <xdr:colOff>866775</xdr:colOff>
      <xdr:row>50</xdr:row>
      <xdr:rowOff>136699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96528C1-ACC3-4074-9BC8-721D4D814642}"/>
            </a:ext>
          </a:extLst>
        </xdr:cNvPr>
        <xdr:cNvSpPr txBox="1"/>
      </xdr:nvSpPr>
      <xdr:spPr bwMode="auto">
        <a:xfrm>
          <a:off x="17973675" y="25103138"/>
          <a:ext cx="1714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13</xdr:col>
      <xdr:colOff>695325</xdr:colOff>
      <xdr:row>49</xdr:row>
      <xdr:rowOff>100013</xdr:rowOff>
    </xdr:from>
    <xdr:to>
      <xdr:col>13</xdr:col>
      <xdr:colOff>866775</xdr:colOff>
      <xdr:row>50</xdr:row>
      <xdr:rowOff>136699</xdr:rowOff>
    </xdr:to>
    <xdr:sp macro="" textlink="">
      <xdr:nvSpPr>
        <xdr:cNvPr id="3" name="68 CuadroTexto">
          <a:extLst>
            <a:ext uri="{FF2B5EF4-FFF2-40B4-BE49-F238E27FC236}">
              <a16:creationId xmlns:a16="http://schemas.microsoft.com/office/drawing/2014/main" id="{B15FA244-5F72-406C-8DF1-89ABB73C754A}"/>
            </a:ext>
          </a:extLst>
        </xdr:cNvPr>
        <xdr:cNvSpPr txBox="1"/>
      </xdr:nvSpPr>
      <xdr:spPr bwMode="auto">
        <a:xfrm>
          <a:off x="17973675" y="25103138"/>
          <a:ext cx="1714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14</xdr:col>
      <xdr:colOff>916781</xdr:colOff>
      <xdr:row>51</xdr:row>
      <xdr:rowOff>0</xdr:rowOff>
    </xdr:from>
    <xdr:to>
      <xdr:col>14</xdr:col>
      <xdr:colOff>5298281</xdr:colOff>
      <xdr:row>51</xdr:row>
      <xdr:rowOff>11907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C51BB9CC-D4AB-4617-B76C-5274C8FC0068}"/>
            </a:ext>
          </a:extLst>
        </xdr:cNvPr>
        <xdr:cNvCxnSpPr/>
      </xdr:nvCxnSpPr>
      <xdr:spPr>
        <a:xfrm flipV="1">
          <a:off x="19947731" y="25393650"/>
          <a:ext cx="4381500" cy="11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50</xdr:row>
      <xdr:rowOff>100013</xdr:rowOff>
    </xdr:from>
    <xdr:to>
      <xdr:col>13</xdr:col>
      <xdr:colOff>866775</xdr:colOff>
      <xdr:row>51</xdr:row>
      <xdr:rowOff>136699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C796984-1BD3-4010-B61D-DCFAE79407AE}"/>
            </a:ext>
          </a:extLst>
        </xdr:cNvPr>
        <xdr:cNvSpPr txBox="1"/>
      </xdr:nvSpPr>
      <xdr:spPr bwMode="auto">
        <a:xfrm>
          <a:off x="9982200" y="8034338"/>
          <a:ext cx="190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13</xdr:col>
      <xdr:colOff>695325</xdr:colOff>
      <xdr:row>50</xdr:row>
      <xdr:rowOff>100013</xdr:rowOff>
    </xdr:from>
    <xdr:to>
      <xdr:col>13</xdr:col>
      <xdr:colOff>866775</xdr:colOff>
      <xdr:row>51</xdr:row>
      <xdr:rowOff>136699</xdr:rowOff>
    </xdr:to>
    <xdr:sp macro="" textlink="">
      <xdr:nvSpPr>
        <xdr:cNvPr id="3" name="68 CuadroTexto">
          <a:extLst>
            <a:ext uri="{FF2B5EF4-FFF2-40B4-BE49-F238E27FC236}">
              <a16:creationId xmlns:a16="http://schemas.microsoft.com/office/drawing/2014/main" id="{C878D505-9ED8-44B1-9612-8E165526140F}"/>
            </a:ext>
          </a:extLst>
        </xdr:cNvPr>
        <xdr:cNvSpPr txBox="1"/>
      </xdr:nvSpPr>
      <xdr:spPr bwMode="auto">
        <a:xfrm>
          <a:off x="9982200" y="8034338"/>
          <a:ext cx="190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14</xdr:col>
      <xdr:colOff>916781</xdr:colOff>
      <xdr:row>52</xdr:row>
      <xdr:rowOff>0</xdr:rowOff>
    </xdr:from>
    <xdr:to>
      <xdr:col>14</xdr:col>
      <xdr:colOff>5298281</xdr:colOff>
      <xdr:row>52</xdr:row>
      <xdr:rowOff>11907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6331895E-1130-4368-9D68-7370DA2FC7E1}"/>
            </a:ext>
          </a:extLst>
        </xdr:cNvPr>
        <xdr:cNvCxnSpPr/>
      </xdr:nvCxnSpPr>
      <xdr:spPr>
        <a:xfrm flipV="1">
          <a:off x="10718006" y="8258175"/>
          <a:ext cx="0" cy="11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50</xdr:row>
      <xdr:rowOff>100013</xdr:rowOff>
    </xdr:from>
    <xdr:to>
      <xdr:col>13</xdr:col>
      <xdr:colOff>866775</xdr:colOff>
      <xdr:row>51</xdr:row>
      <xdr:rowOff>136699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8A630A4-6370-4B54-BF7A-8874D6BC148E}"/>
            </a:ext>
          </a:extLst>
        </xdr:cNvPr>
        <xdr:cNvSpPr txBox="1"/>
      </xdr:nvSpPr>
      <xdr:spPr bwMode="auto">
        <a:xfrm>
          <a:off x="17973675" y="25103138"/>
          <a:ext cx="1714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13</xdr:col>
      <xdr:colOff>695325</xdr:colOff>
      <xdr:row>50</xdr:row>
      <xdr:rowOff>100013</xdr:rowOff>
    </xdr:from>
    <xdr:to>
      <xdr:col>13</xdr:col>
      <xdr:colOff>866775</xdr:colOff>
      <xdr:row>51</xdr:row>
      <xdr:rowOff>136699</xdr:rowOff>
    </xdr:to>
    <xdr:sp macro="" textlink="">
      <xdr:nvSpPr>
        <xdr:cNvPr id="3" name="68 CuadroTexto">
          <a:extLst>
            <a:ext uri="{FF2B5EF4-FFF2-40B4-BE49-F238E27FC236}">
              <a16:creationId xmlns:a16="http://schemas.microsoft.com/office/drawing/2014/main" id="{F08731F8-8F72-456F-A8DA-EFD0E7DB34C7}"/>
            </a:ext>
          </a:extLst>
        </xdr:cNvPr>
        <xdr:cNvSpPr txBox="1"/>
      </xdr:nvSpPr>
      <xdr:spPr bwMode="auto">
        <a:xfrm>
          <a:off x="17973675" y="25103138"/>
          <a:ext cx="1714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14</xdr:col>
      <xdr:colOff>916781</xdr:colOff>
      <xdr:row>52</xdr:row>
      <xdr:rowOff>0</xdr:rowOff>
    </xdr:from>
    <xdr:to>
      <xdr:col>14</xdr:col>
      <xdr:colOff>5298281</xdr:colOff>
      <xdr:row>52</xdr:row>
      <xdr:rowOff>11907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628983DA-C5DA-4BF7-A91F-4B971EBFE205}"/>
            </a:ext>
          </a:extLst>
        </xdr:cNvPr>
        <xdr:cNvCxnSpPr/>
      </xdr:nvCxnSpPr>
      <xdr:spPr>
        <a:xfrm flipV="1">
          <a:off x="19947731" y="25393650"/>
          <a:ext cx="4381500" cy="11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50</xdr:row>
      <xdr:rowOff>100013</xdr:rowOff>
    </xdr:from>
    <xdr:to>
      <xdr:col>13</xdr:col>
      <xdr:colOff>866775</xdr:colOff>
      <xdr:row>51</xdr:row>
      <xdr:rowOff>136699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20222DD-C29D-45D1-9736-F831B5E7A489}"/>
            </a:ext>
          </a:extLst>
        </xdr:cNvPr>
        <xdr:cNvSpPr txBox="1"/>
      </xdr:nvSpPr>
      <xdr:spPr bwMode="auto">
        <a:xfrm>
          <a:off x="17973675" y="25103138"/>
          <a:ext cx="1714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13</xdr:col>
      <xdr:colOff>695325</xdr:colOff>
      <xdr:row>50</xdr:row>
      <xdr:rowOff>100013</xdr:rowOff>
    </xdr:from>
    <xdr:to>
      <xdr:col>13</xdr:col>
      <xdr:colOff>866775</xdr:colOff>
      <xdr:row>51</xdr:row>
      <xdr:rowOff>136699</xdr:rowOff>
    </xdr:to>
    <xdr:sp macro="" textlink="">
      <xdr:nvSpPr>
        <xdr:cNvPr id="3" name="68 CuadroTexto">
          <a:extLst>
            <a:ext uri="{FF2B5EF4-FFF2-40B4-BE49-F238E27FC236}">
              <a16:creationId xmlns:a16="http://schemas.microsoft.com/office/drawing/2014/main" id="{B9066C41-7FDE-47F6-9E07-F0082CB12352}"/>
            </a:ext>
          </a:extLst>
        </xdr:cNvPr>
        <xdr:cNvSpPr txBox="1"/>
      </xdr:nvSpPr>
      <xdr:spPr bwMode="auto">
        <a:xfrm>
          <a:off x="17973675" y="25103138"/>
          <a:ext cx="171450" cy="19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>
    <xdr:from>
      <xdr:col>14</xdr:col>
      <xdr:colOff>916781</xdr:colOff>
      <xdr:row>52</xdr:row>
      <xdr:rowOff>0</xdr:rowOff>
    </xdr:from>
    <xdr:to>
      <xdr:col>14</xdr:col>
      <xdr:colOff>5298281</xdr:colOff>
      <xdr:row>52</xdr:row>
      <xdr:rowOff>11907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82184C41-FC79-4706-B240-C6EDD385FF68}"/>
            </a:ext>
          </a:extLst>
        </xdr:cNvPr>
        <xdr:cNvCxnSpPr/>
      </xdr:nvCxnSpPr>
      <xdr:spPr>
        <a:xfrm flipV="1">
          <a:off x="19947731" y="25393650"/>
          <a:ext cx="4381500" cy="11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bR__2019/SEGUIMIENTO%202019/2019%203RA.%20EVALUACION%20PROGRAMATICA%20PRESUPUES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DE CONTROL RESUMEN"/>
      <sheetName val="TABLERO DE CONTROL FEDERAL"/>
      <sheetName val="TABLERO DE CONTROL ESTATAL"/>
      <sheetName val="TABLERO DE CONTROL PROPIOS"/>
      <sheetName val="COMPONENTE 23"/>
      <sheetName val="JUSTIFICACIÓN FEDERAL"/>
      <sheetName val="JUSTIFICACIÓN ESTATAL"/>
      <sheetName val="JUSTIFICACIÓN PROPIOS"/>
    </sheetNames>
    <sheetDataSet>
      <sheetData sheetId="0"/>
      <sheetData sheetId="1">
        <row r="17">
          <cell r="L17"/>
        </row>
        <row r="19">
          <cell r="L19"/>
        </row>
        <row r="21">
          <cell r="L21"/>
        </row>
        <row r="23">
          <cell r="L23"/>
        </row>
        <row r="26">
          <cell r="K26"/>
          <cell r="L26"/>
        </row>
        <row r="27">
          <cell r="K27"/>
          <cell r="L27"/>
        </row>
        <row r="28">
          <cell r="L28"/>
        </row>
        <row r="30">
          <cell r="L30"/>
        </row>
        <row r="32">
          <cell r="L32"/>
        </row>
        <row r="34">
          <cell r="K34"/>
          <cell r="L34"/>
        </row>
        <row r="35">
          <cell r="K35"/>
          <cell r="L35"/>
        </row>
        <row r="36">
          <cell r="L36"/>
        </row>
        <row r="37">
          <cell r="L37"/>
        </row>
        <row r="38">
          <cell r="K38"/>
          <cell r="L38"/>
        </row>
        <row r="39">
          <cell r="L39"/>
        </row>
        <row r="41">
          <cell r="L41"/>
        </row>
        <row r="42">
          <cell r="L42"/>
        </row>
        <row r="43">
          <cell r="K43"/>
          <cell r="L43"/>
        </row>
        <row r="44">
          <cell r="L44"/>
        </row>
        <row r="45">
          <cell r="L45"/>
        </row>
        <row r="47">
          <cell r="L47">
            <v>0</v>
          </cell>
        </row>
        <row r="49">
          <cell r="J49"/>
          <cell r="K49"/>
          <cell r="L49"/>
        </row>
      </sheetData>
      <sheetData sheetId="2">
        <row r="15">
          <cell r="M15"/>
        </row>
        <row r="17">
          <cell r="M17"/>
        </row>
        <row r="19">
          <cell r="M19"/>
        </row>
        <row r="21">
          <cell r="M21"/>
        </row>
        <row r="24">
          <cell r="L24"/>
          <cell r="M24"/>
        </row>
        <row r="25">
          <cell r="L25"/>
          <cell r="M25"/>
        </row>
        <row r="26">
          <cell r="M26"/>
        </row>
        <row r="28">
          <cell r="M28"/>
        </row>
        <row r="30">
          <cell r="M30"/>
        </row>
        <row r="32">
          <cell r="L32"/>
          <cell r="M32"/>
        </row>
        <row r="33">
          <cell r="L33"/>
          <cell r="M33"/>
        </row>
        <row r="34">
          <cell r="M34"/>
        </row>
        <row r="35">
          <cell r="M35"/>
        </row>
        <row r="36">
          <cell r="L36"/>
          <cell r="M36"/>
        </row>
        <row r="37">
          <cell r="M37"/>
        </row>
        <row r="39">
          <cell r="M39"/>
        </row>
        <row r="40">
          <cell r="M40"/>
        </row>
        <row r="41">
          <cell r="L41"/>
          <cell r="M41"/>
        </row>
        <row r="42">
          <cell r="M42"/>
        </row>
        <row r="43">
          <cell r="M43"/>
        </row>
        <row r="45">
          <cell r="M45"/>
        </row>
        <row r="47">
          <cell r="K47">
            <v>0</v>
          </cell>
          <cell r="L47">
            <v>0</v>
          </cell>
          <cell r="M47">
            <v>0</v>
          </cell>
        </row>
      </sheetData>
      <sheetData sheetId="3">
        <row r="15">
          <cell r="M15"/>
        </row>
        <row r="17">
          <cell r="M17"/>
        </row>
        <row r="19">
          <cell r="M19"/>
        </row>
        <row r="21">
          <cell r="M21"/>
        </row>
        <row r="24">
          <cell r="L24"/>
          <cell r="M24"/>
        </row>
        <row r="25">
          <cell r="L25"/>
          <cell r="M25"/>
        </row>
        <row r="26">
          <cell r="M26"/>
        </row>
        <row r="28">
          <cell r="M28"/>
        </row>
        <row r="30">
          <cell r="M30"/>
        </row>
        <row r="32">
          <cell r="L32"/>
          <cell r="M32"/>
        </row>
        <row r="33">
          <cell r="L33"/>
          <cell r="M33"/>
        </row>
        <row r="34">
          <cell r="M34"/>
        </row>
        <row r="35">
          <cell r="M35"/>
        </row>
        <row r="36">
          <cell r="L36"/>
          <cell r="M36"/>
        </row>
        <row r="37">
          <cell r="M37"/>
        </row>
        <row r="39">
          <cell r="M39"/>
        </row>
        <row r="40">
          <cell r="M40"/>
        </row>
        <row r="41">
          <cell r="L41"/>
          <cell r="M41"/>
        </row>
        <row r="42">
          <cell r="M42"/>
        </row>
        <row r="43">
          <cell r="M43"/>
        </row>
        <row r="45">
          <cell r="M45"/>
        </row>
        <row r="47">
          <cell r="K47">
            <v>0</v>
          </cell>
          <cell r="L47">
            <v>0</v>
          </cell>
          <cell r="M47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DD3A-6275-4883-9FFD-D5E82093836B}">
  <dimension ref="A1:O53"/>
  <sheetViews>
    <sheetView tabSelected="1" zoomScale="60" zoomScaleNormal="60" workbookViewId="0">
      <selection activeCell="A5" sqref="A5:O5"/>
    </sheetView>
  </sheetViews>
  <sheetFormatPr baseColWidth="10" defaultColWidth="10.7109375" defaultRowHeight="12.75" x14ac:dyDescent="0.2"/>
  <cols>
    <col min="1" max="1" width="14.85546875" style="1" customWidth="1"/>
    <col min="2" max="2" width="16.140625" style="1" customWidth="1"/>
    <col min="3" max="3" width="18.7109375" style="1" customWidth="1"/>
    <col min="4" max="4" width="31.85546875" style="1" customWidth="1"/>
    <col min="5" max="5" width="14.5703125" style="1" customWidth="1"/>
    <col min="6" max="6" width="14.28515625" style="1" customWidth="1"/>
    <col min="7" max="7" width="13.85546875" style="1" customWidth="1"/>
    <col min="8" max="8" width="14" style="1" customWidth="1"/>
    <col min="9" max="9" width="13.7109375" style="1" customWidth="1"/>
    <col min="10" max="10" width="26.42578125" style="1" customWidth="1"/>
    <col min="11" max="11" width="28.42578125" style="1" customWidth="1"/>
    <col min="12" max="12" width="25.85546875" style="1" customWidth="1"/>
    <col min="13" max="13" width="26.42578125" style="1" customWidth="1"/>
    <col min="14" max="14" width="26.28515625" style="1" customWidth="1"/>
    <col min="15" max="15" width="110.5703125" style="1" customWidth="1"/>
    <col min="16" max="16384" width="10.7109375" style="1"/>
  </cols>
  <sheetData>
    <row r="1" spans="1:15" ht="33" customHeight="1" x14ac:dyDescent="0.3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0.25" x14ac:dyDescent="0.3">
      <c r="A2" s="170" t="s">
        <v>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0.25" x14ac:dyDescent="0.3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1" customHeight="1" x14ac:dyDescent="0.25">
      <c r="A4" s="171" t="s">
        <v>92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" x14ac:dyDescent="0.25">
      <c r="A5" s="171" t="s">
        <v>91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8" customHeight="1" x14ac:dyDescent="0.25">
      <c r="D6" s="21"/>
      <c r="E6" s="22"/>
      <c r="F6" s="22"/>
      <c r="G6" s="22"/>
      <c r="H6" s="3"/>
      <c r="J6" s="28" t="s">
        <v>100</v>
      </c>
      <c r="K6" s="20">
        <v>12</v>
      </c>
      <c r="L6" s="3"/>
      <c r="M6" s="3"/>
      <c r="O6" s="3"/>
    </row>
    <row r="7" spans="1:15" ht="17.25" customHeight="1" x14ac:dyDescent="0.25">
      <c r="B7" s="26"/>
      <c r="C7" s="26"/>
      <c r="D7" s="23"/>
      <c r="E7" s="24"/>
      <c r="F7" s="24"/>
      <c r="H7" s="30"/>
      <c r="J7" s="30"/>
      <c r="M7" s="3"/>
      <c r="N7" s="3"/>
      <c r="O7" s="3"/>
    </row>
    <row r="8" spans="1:15" ht="16.5" customHeight="1" x14ac:dyDescent="0.25">
      <c r="B8" s="25"/>
      <c r="C8" s="25"/>
      <c r="D8" s="25"/>
      <c r="E8" s="24"/>
      <c r="F8" s="26"/>
      <c r="H8" s="30"/>
      <c r="I8" s="101" t="s">
        <v>101</v>
      </c>
      <c r="J8" s="101"/>
      <c r="K8" s="3" t="s">
        <v>102</v>
      </c>
      <c r="L8" s="3"/>
      <c r="M8" s="3"/>
      <c r="N8" s="3"/>
      <c r="O8" s="3"/>
    </row>
    <row r="9" spans="1:15" ht="18.75" customHeight="1" x14ac:dyDescent="0.25">
      <c r="B9" s="29"/>
      <c r="C9" s="27"/>
      <c r="D9" s="27"/>
      <c r="E9" s="24"/>
      <c r="F9" s="26"/>
      <c r="H9" s="30"/>
      <c r="I9" s="30"/>
      <c r="J9" s="28" t="s">
        <v>103</v>
      </c>
      <c r="K9" s="3" t="s">
        <v>104</v>
      </c>
      <c r="L9" s="3"/>
      <c r="M9" s="3"/>
      <c r="N9" s="3"/>
      <c r="O9" s="3"/>
    </row>
    <row r="10" spans="1:15" ht="19.5" customHeight="1" x14ac:dyDescent="0.25">
      <c r="B10" s="29"/>
      <c r="C10" s="29"/>
      <c r="D10" s="19"/>
      <c r="E10" s="19"/>
      <c r="I10" s="3"/>
      <c r="J10" s="28" t="s">
        <v>105</v>
      </c>
      <c r="K10" s="3" t="s">
        <v>106</v>
      </c>
      <c r="L10" s="3"/>
      <c r="M10" s="3"/>
      <c r="N10" s="3"/>
      <c r="O10" s="3" t="s">
        <v>90</v>
      </c>
    </row>
    <row r="11" spans="1:15" s="4" customFormat="1" ht="13.5" thickBot="1" x14ac:dyDescent="0.25"/>
    <row r="12" spans="1:15" s="4" customFormat="1" ht="36" customHeight="1" x14ac:dyDescent="0.2">
      <c r="A12" s="150" t="s">
        <v>89</v>
      </c>
      <c r="B12" s="152" t="s">
        <v>88</v>
      </c>
      <c r="C12" s="114" t="s">
        <v>87</v>
      </c>
      <c r="D12" s="115"/>
      <c r="E12" s="154" t="s">
        <v>86</v>
      </c>
      <c r="F12" s="156" t="s">
        <v>85</v>
      </c>
      <c r="G12" s="158" t="s">
        <v>84</v>
      </c>
      <c r="H12" s="159"/>
      <c r="I12" s="160" t="s">
        <v>83</v>
      </c>
      <c r="J12" s="162" t="s">
        <v>82</v>
      </c>
      <c r="K12" s="109" t="s">
        <v>81</v>
      </c>
      <c r="L12" s="109" t="s">
        <v>80</v>
      </c>
      <c r="M12" s="164" t="s">
        <v>79</v>
      </c>
      <c r="N12" s="166" t="s">
        <v>108</v>
      </c>
      <c r="O12" s="168" t="s">
        <v>78</v>
      </c>
    </row>
    <row r="13" spans="1:15" s="4" customFormat="1" ht="42" customHeight="1" thickBot="1" x14ac:dyDescent="0.25">
      <c r="A13" s="151"/>
      <c r="B13" s="153" t="s">
        <v>77</v>
      </c>
      <c r="C13" s="116"/>
      <c r="D13" s="117"/>
      <c r="E13" s="155"/>
      <c r="F13" s="157"/>
      <c r="G13" s="87" t="s">
        <v>76</v>
      </c>
      <c r="H13" s="87" t="s">
        <v>75</v>
      </c>
      <c r="I13" s="161"/>
      <c r="J13" s="163"/>
      <c r="K13" s="110"/>
      <c r="L13" s="110"/>
      <c r="M13" s="165"/>
      <c r="N13" s="167"/>
      <c r="O13" s="169"/>
    </row>
    <row r="14" spans="1:15" ht="30.75" customHeight="1" x14ac:dyDescent="0.2">
      <c r="A14" s="172">
        <v>1</v>
      </c>
      <c r="B14" s="173">
        <v>1.1000000000000001</v>
      </c>
      <c r="C14" s="174" t="s">
        <v>74</v>
      </c>
      <c r="D14" s="175"/>
      <c r="E14" s="176" t="s">
        <v>73</v>
      </c>
      <c r="F14" s="36">
        <v>1</v>
      </c>
      <c r="G14" s="36">
        <v>1</v>
      </c>
      <c r="H14" s="36">
        <v>1</v>
      </c>
      <c r="I14" s="177">
        <f>H14-G14</f>
        <v>0</v>
      </c>
      <c r="J14" s="179">
        <v>68000</v>
      </c>
      <c r="K14" s="179">
        <f>J14</f>
        <v>68000</v>
      </c>
      <c r="L14" s="179">
        <v>20979</v>
      </c>
      <c r="M14" s="179">
        <f>+K14-L14</f>
        <v>47021</v>
      </c>
      <c r="N14" s="181">
        <f>L14/J14</f>
        <v>0.30851470588235297</v>
      </c>
      <c r="O14" s="183" t="s">
        <v>96</v>
      </c>
    </row>
    <row r="15" spans="1:15" ht="48.75" customHeight="1" x14ac:dyDescent="0.2">
      <c r="A15" s="119"/>
      <c r="B15" s="121"/>
      <c r="C15" s="124"/>
      <c r="D15" s="125"/>
      <c r="E15" s="105"/>
      <c r="F15" s="37" t="s">
        <v>72</v>
      </c>
      <c r="G15" s="37" t="s">
        <v>71</v>
      </c>
      <c r="H15" s="37" t="s">
        <v>71</v>
      </c>
      <c r="I15" s="178"/>
      <c r="J15" s="180"/>
      <c r="K15" s="180"/>
      <c r="L15" s="180"/>
      <c r="M15" s="180"/>
      <c r="N15" s="182"/>
      <c r="O15" s="149"/>
    </row>
    <row r="16" spans="1:15" ht="17.25" customHeight="1" x14ac:dyDescent="0.2">
      <c r="A16" s="118">
        <v>2</v>
      </c>
      <c r="B16" s="120">
        <v>1.2</v>
      </c>
      <c r="C16" s="122" t="s">
        <v>70</v>
      </c>
      <c r="D16" s="123"/>
      <c r="E16" s="104" t="s">
        <v>69</v>
      </c>
      <c r="F16" s="39">
        <v>0.57999999999999996</v>
      </c>
      <c r="G16" s="39">
        <v>0.57999999999999996</v>
      </c>
      <c r="H16" s="39">
        <v>0.57999999999999996</v>
      </c>
      <c r="I16" s="145">
        <f>+H16-G16</f>
        <v>0</v>
      </c>
      <c r="J16" s="143">
        <v>197263</v>
      </c>
      <c r="K16" s="143">
        <f>J16</f>
        <v>197263</v>
      </c>
      <c r="L16" s="143">
        <f>35354.2+67174+69706.1</f>
        <v>172234.3</v>
      </c>
      <c r="M16" s="143">
        <f>+K16-L16</f>
        <v>25028.700000000012</v>
      </c>
      <c r="N16" s="141">
        <f>L16/J16</f>
        <v>0.8731201492423819</v>
      </c>
      <c r="O16" s="149" t="s">
        <v>96</v>
      </c>
    </row>
    <row r="17" spans="1:15" ht="35.25" customHeight="1" x14ac:dyDescent="0.2">
      <c r="A17" s="119"/>
      <c r="B17" s="121"/>
      <c r="C17" s="124"/>
      <c r="D17" s="125"/>
      <c r="E17" s="105"/>
      <c r="F17" s="37" t="s">
        <v>68</v>
      </c>
      <c r="G17" s="37" t="s">
        <v>68</v>
      </c>
      <c r="H17" s="37" t="s">
        <v>67</v>
      </c>
      <c r="I17" s="146"/>
      <c r="J17" s="144"/>
      <c r="K17" s="144"/>
      <c r="L17" s="144"/>
      <c r="M17" s="144"/>
      <c r="N17" s="142"/>
      <c r="O17" s="149"/>
    </row>
    <row r="18" spans="1:15" ht="32.25" customHeight="1" x14ac:dyDescent="0.2">
      <c r="A18" s="118">
        <v>3</v>
      </c>
      <c r="B18" s="120">
        <v>1.3</v>
      </c>
      <c r="C18" s="122" t="s">
        <v>66</v>
      </c>
      <c r="D18" s="123"/>
      <c r="E18" s="104" t="s">
        <v>65</v>
      </c>
      <c r="F18" s="39">
        <v>0</v>
      </c>
      <c r="G18" s="39">
        <v>0</v>
      </c>
      <c r="H18" s="39">
        <v>0</v>
      </c>
      <c r="I18" s="145">
        <f>+H18-G18</f>
        <v>0</v>
      </c>
      <c r="J18" s="143">
        <v>15000</v>
      </c>
      <c r="K18" s="143">
        <f>J18</f>
        <v>15000</v>
      </c>
      <c r="L18" s="143">
        <v>14890</v>
      </c>
      <c r="M18" s="143">
        <f>+K18-L18</f>
        <v>110</v>
      </c>
      <c r="N18" s="141">
        <f>L18/J18</f>
        <v>0.9926666666666667</v>
      </c>
      <c r="O18" s="138" t="s">
        <v>64</v>
      </c>
    </row>
    <row r="19" spans="1:15" ht="39" customHeight="1" x14ac:dyDescent="0.2">
      <c r="A19" s="119"/>
      <c r="B19" s="121"/>
      <c r="C19" s="124"/>
      <c r="D19" s="125"/>
      <c r="E19" s="105"/>
      <c r="F19" s="37" t="s">
        <v>44</v>
      </c>
      <c r="G19" s="37" t="s">
        <v>44</v>
      </c>
      <c r="H19" s="37" t="s">
        <v>44</v>
      </c>
      <c r="I19" s="146"/>
      <c r="J19" s="144"/>
      <c r="K19" s="144"/>
      <c r="L19" s="144"/>
      <c r="M19" s="144"/>
      <c r="N19" s="142"/>
      <c r="O19" s="138"/>
    </row>
    <row r="20" spans="1:15" ht="34.5" customHeight="1" x14ac:dyDescent="0.2">
      <c r="A20" s="118">
        <v>4</v>
      </c>
      <c r="B20" s="120">
        <v>1.4</v>
      </c>
      <c r="C20" s="122" t="s">
        <v>63</v>
      </c>
      <c r="D20" s="123"/>
      <c r="E20" s="104" t="s">
        <v>23</v>
      </c>
      <c r="F20" s="39">
        <v>0.33</v>
      </c>
      <c r="G20" s="39">
        <v>0.33</v>
      </c>
      <c r="H20" s="40">
        <v>0.1</v>
      </c>
      <c r="I20" s="145">
        <f>+H20-G20</f>
        <v>-0.23</v>
      </c>
      <c r="J20" s="143">
        <v>179100</v>
      </c>
      <c r="K20" s="143">
        <f>J20</f>
        <v>179100</v>
      </c>
      <c r="L20" s="147">
        <v>79649.7</v>
      </c>
      <c r="M20" s="143">
        <f>+K20-L20</f>
        <v>99450.3</v>
      </c>
      <c r="N20" s="141">
        <f>L20/J20</f>
        <v>0.44472194304857621</v>
      </c>
      <c r="O20" s="138" t="s">
        <v>62</v>
      </c>
    </row>
    <row r="21" spans="1:15" ht="46.5" customHeight="1" x14ac:dyDescent="0.2">
      <c r="A21" s="119"/>
      <c r="B21" s="121"/>
      <c r="C21" s="124"/>
      <c r="D21" s="125"/>
      <c r="E21" s="105"/>
      <c r="F21" s="37" t="s">
        <v>61</v>
      </c>
      <c r="G21" s="37" t="s">
        <v>61</v>
      </c>
      <c r="H21" s="37" t="s">
        <v>60</v>
      </c>
      <c r="I21" s="146"/>
      <c r="J21" s="144"/>
      <c r="K21" s="144"/>
      <c r="L21" s="148"/>
      <c r="M21" s="144"/>
      <c r="N21" s="142"/>
      <c r="O21" s="138"/>
    </row>
    <row r="22" spans="1:15" ht="60" customHeight="1" x14ac:dyDescent="0.2">
      <c r="A22" s="51">
        <v>5</v>
      </c>
      <c r="B22" s="32">
        <v>2.1</v>
      </c>
      <c r="C22" s="107" t="s">
        <v>59</v>
      </c>
      <c r="D22" s="108"/>
      <c r="E22" s="44" t="s">
        <v>23</v>
      </c>
      <c r="F22" s="41">
        <v>418</v>
      </c>
      <c r="G22" s="41">
        <v>418</v>
      </c>
      <c r="H22" s="41">
        <v>332</v>
      </c>
      <c r="I22" s="41">
        <f>H22-G22</f>
        <v>-86</v>
      </c>
      <c r="J22" s="34">
        <v>22887791.329999998</v>
      </c>
      <c r="K22" s="34">
        <f>J22</f>
        <v>22887791.329999998</v>
      </c>
      <c r="L22" s="34">
        <f>313013+966319.06+49300+66260+8000+117200+69415.2+70880.15+13726477.92</f>
        <v>15386865.33</v>
      </c>
      <c r="M22" s="34">
        <f>+K22-L22</f>
        <v>7500925.9999999981</v>
      </c>
      <c r="N22" s="35">
        <f>L22/J22</f>
        <v>0.67227392578644252</v>
      </c>
      <c r="O22" s="52" t="s">
        <v>58</v>
      </c>
    </row>
    <row r="23" spans="1:15" ht="47.25" customHeight="1" x14ac:dyDescent="0.2">
      <c r="A23" s="53">
        <v>6</v>
      </c>
      <c r="B23" s="32">
        <v>2.2000000000000002</v>
      </c>
      <c r="C23" s="107" t="s">
        <v>57</v>
      </c>
      <c r="D23" s="108"/>
      <c r="E23" s="44" t="s">
        <v>23</v>
      </c>
      <c r="F23" s="41">
        <v>0</v>
      </c>
      <c r="G23" s="41">
        <v>0</v>
      </c>
      <c r="H23" s="41">
        <v>0</v>
      </c>
      <c r="I23" s="41">
        <f>H23-G23</f>
        <v>0</v>
      </c>
      <c r="J23" s="34">
        <v>0</v>
      </c>
      <c r="K23" s="34">
        <f>+'[1]TABLERO DE CONTROL FEDERAL'!K26+'[1]TABLERO DE CONTROL ESTATAL'!L24+'[1]TABLERO DE CONTROL PROPIOS'!L24</f>
        <v>0</v>
      </c>
      <c r="L23" s="34">
        <f>+'[1]TABLERO DE CONTROL FEDERAL'!L26+'[1]TABLERO DE CONTROL ESTATAL'!M24+'[1]TABLERO DE CONTROL PROPIOS'!M24</f>
        <v>0</v>
      </c>
      <c r="M23" s="34">
        <f>+K23-L23</f>
        <v>0</v>
      </c>
      <c r="N23" s="35">
        <v>0</v>
      </c>
      <c r="O23" s="52" t="s">
        <v>10</v>
      </c>
    </row>
    <row r="24" spans="1:15" ht="52.5" customHeight="1" x14ac:dyDescent="0.2">
      <c r="A24" s="51">
        <v>7</v>
      </c>
      <c r="B24" s="32">
        <v>2.2999999999999998</v>
      </c>
      <c r="C24" s="106" t="s">
        <v>56</v>
      </c>
      <c r="D24" s="106"/>
      <c r="E24" s="44" t="s">
        <v>23</v>
      </c>
      <c r="F24" s="41">
        <v>0</v>
      </c>
      <c r="G24" s="41">
        <v>0</v>
      </c>
      <c r="H24" s="41">
        <v>0</v>
      </c>
      <c r="I24" s="41">
        <f>H24-G24</f>
        <v>0</v>
      </c>
      <c r="J24" s="34">
        <v>0</v>
      </c>
      <c r="K24" s="34">
        <f>+'[1]TABLERO DE CONTROL FEDERAL'!K27+'[1]TABLERO DE CONTROL ESTATAL'!L25+'[1]TABLERO DE CONTROL PROPIOS'!L25</f>
        <v>0</v>
      </c>
      <c r="L24" s="34">
        <f>+'[1]TABLERO DE CONTROL FEDERAL'!L27+'[1]TABLERO DE CONTROL ESTATAL'!M25+'[1]TABLERO DE CONTROL PROPIOS'!M25</f>
        <v>0</v>
      </c>
      <c r="M24" s="34">
        <f>+K24-L24</f>
        <v>0</v>
      </c>
      <c r="N24" s="35">
        <v>0</v>
      </c>
      <c r="O24" s="52" t="s">
        <v>10</v>
      </c>
    </row>
    <row r="25" spans="1:15" ht="36.75" customHeight="1" x14ac:dyDescent="0.2">
      <c r="A25" s="118">
        <v>8</v>
      </c>
      <c r="B25" s="120">
        <v>3.1</v>
      </c>
      <c r="C25" s="122" t="s">
        <v>55</v>
      </c>
      <c r="D25" s="123"/>
      <c r="E25" s="104" t="s">
        <v>23</v>
      </c>
      <c r="F25" s="39">
        <v>0.2</v>
      </c>
      <c r="G25" s="39">
        <v>0.2</v>
      </c>
      <c r="H25" s="40">
        <v>0.3</v>
      </c>
      <c r="I25" s="145">
        <f>+H25-G25</f>
        <v>9.9999999999999978E-2</v>
      </c>
      <c r="J25" s="143">
        <v>25000</v>
      </c>
      <c r="K25" s="143">
        <f>J25</f>
        <v>25000</v>
      </c>
      <c r="L25" s="143">
        <f>14447.55+3000</f>
        <v>17447.55</v>
      </c>
      <c r="M25" s="143">
        <f>+K25-L25</f>
        <v>7552.4500000000007</v>
      </c>
      <c r="N25" s="141">
        <f>L25/J25</f>
        <v>0.69790200000000002</v>
      </c>
      <c r="O25" s="138" t="s">
        <v>96</v>
      </c>
    </row>
    <row r="26" spans="1:15" ht="36.75" customHeight="1" x14ac:dyDescent="0.2">
      <c r="A26" s="119"/>
      <c r="B26" s="121"/>
      <c r="C26" s="124"/>
      <c r="D26" s="125"/>
      <c r="E26" s="105"/>
      <c r="F26" s="37" t="s">
        <v>54</v>
      </c>
      <c r="G26" s="37" t="s">
        <v>54</v>
      </c>
      <c r="H26" s="37" t="s">
        <v>52</v>
      </c>
      <c r="I26" s="146"/>
      <c r="J26" s="144"/>
      <c r="K26" s="144"/>
      <c r="L26" s="144"/>
      <c r="M26" s="144"/>
      <c r="N26" s="142"/>
      <c r="O26" s="138"/>
    </row>
    <row r="27" spans="1:15" ht="27" customHeight="1" x14ac:dyDescent="0.2">
      <c r="A27" s="118">
        <v>9</v>
      </c>
      <c r="B27" s="139">
        <v>3.2</v>
      </c>
      <c r="C27" s="122" t="s">
        <v>53</v>
      </c>
      <c r="D27" s="123"/>
      <c r="E27" s="104" t="s">
        <v>23</v>
      </c>
      <c r="F27" s="39">
        <v>0.3</v>
      </c>
      <c r="G27" s="39">
        <v>0.3</v>
      </c>
      <c r="H27" s="39">
        <v>0.42</v>
      </c>
      <c r="I27" s="145">
        <f>+H27-G27</f>
        <v>0.12</v>
      </c>
      <c r="J27" s="143">
        <v>98000</v>
      </c>
      <c r="K27" s="143">
        <f>J27</f>
        <v>98000</v>
      </c>
      <c r="L27" s="143">
        <f>96000+1664.2</f>
        <v>97664.2</v>
      </c>
      <c r="M27" s="143">
        <f>+K27-L27</f>
        <v>335.80000000000291</v>
      </c>
      <c r="N27" s="141">
        <f>L27/J27</f>
        <v>0.99657346938775504</v>
      </c>
      <c r="O27" s="138" t="s">
        <v>96</v>
      </c>
    </row>
    <row r="28" spans="1:15" ht="29.25" customHeight="1" x14ac:dyDescent="0.2">
      <c r="A28" s="119"/>
      <c r="B28" s="140"/>
      <c r="C28" s="124"/>
      <c r="D28" s="125"/>
      <c r="E28" s="105"/>
      <c r="F28" s="37" t="s">
        <v>52</v>
      </c>
      <c r="G28" s="37" t="s">
        <v>52</v>
      </c>
      <c r="H28" s="37" t="s">
        <v>51</v>
      </c>
      <c r="I28" s="146"/>
      <c r="J28" s="144"/>
      <c r="K28" s="144"/>
      <c r="L28" s="144"/>
      <c r="M28" s="144"/>
      <c r="N28" s="142"/>
      <c r="O28" s="138"/>
    </row>
    <row r="29" spans="1:15" ht="36.75" customHeight="1" x14ac:dyDescent="0.2">
      <c r="A29" s="118">
        <v>10</v>
      </c>
      <c r="B29" s="120">
        <v>3.3</v>
      </c>
      <c r="C29" s="134" t="s">
        <v>50</v>
      </c>
      <c r="D29" s="135"/>
      <c r="E29" s="104" t="s">
        <v>23</v>
      </c>
      <c r="F29" s="39">
        <v>0.4</v>
      </c>
      <c r="G29" s="39">
        <v>0.4</v>
      </c>
      <c r="H29" s="40">
        <v>0.53</v>
      </c>
      <c r="I29" s="145">
        <f>+H29-G29</f>
        <v>0.13</v>
      </c>
      <c r="J29" s="143">
        <v>15000</v>
      </c>
      <c r="K29" s="143">
        <f>J29</f>
        <v>15000</v>
      </c>
      <c r="L29" s="147">
        <v>15000</v>
      </c>
      <c r="M29" s="143">
        <f>+K29-L29</f>
        <v>0</v>
      </c>
      <c r="N29" s="141">
        <f>L29/J29</f>
        <v>1</v>
      </c>
      <c r="O29" s="138" t="s">
        <v>96</v>
      </c>
    </row>
    <row r="30" spans="1:15" ht="26.25" customHeight="1" x14ac:dyDescent="0.2">
      <c r="A30" s="119"/>
      <c r="B30" s="121"/>
      <c r="C30" s="136"/>
      <c r="D30" s="137"/>
      <c r="E30" s="105"/>
      <c r="F30" s="37" t="s">
        <v>49</v>
      </c>
      <c r="G30" s="37" t="s">
        <v>49</v>
      </c>
      <c r="H30" s="37" t="s">
        <v>48</v>
      </c>
      <c r="I30" s="146"/>
      <c r="J30" s="144"/>
      <c r="K30" s="144"/>
      <c r="L30" s="148"/>
      <c r="M30" s="144"/>
      <c r="N30" s="142"/>
      <c r="O30" s="138"/>
    </row>
    <row r="31" spans="1:15" ht="129" customHeight="1" x14ac:dyDescent="0.2">
      <c r="A31" s="51">
        <v>11</v>
      </c>
      <c r="B31" s="32">
        <v>4.0999999999999996</v>
      </c>
      <c r="C31" s="106" t="s">
        <v>47</v>
      </c>
      <c r="D31" s="106"/>
      <c r="E31" s="44" t="s">
        <v>46</v>
      </c>
      <c r="F31" s="41">
        <v>0</v>
      </c>
      <c r="G31" s="41">
        <v>0</v>
      </c>
      <c r="H31" s="41">
        <v>0</v>
      </c>
      <c r="I31" s="42">
        <f>H31-G31</f>
        <v>0</v>
      </c>
      <c r="J31" s="34">
        <v>0</v>
      </c>
      <c r="K31" s="34">
        <f>+'[1]TABLERO DE CONTROL FEDERAL'!K34+'[1]TABLERO DE CONTROL ESTATAL'!L32+'[1]TABLERO DE CONTROL PROPIOS'!L32</f>
        <v>0</v>
      </c>
      <c r="L31" s="34">
        <f>+'[1]TABLERO DE CONTROL FEDERAL'!L34+'[1]TABLERO DE CONTROL ESTATAL'!M32+'[1]TABLERO DE CONTROL PROPIOS'!M32</f>
        <v>0</v>
      </c>
      <c r="M31" s="34">
        <f t="shared" ref="M31:M36" si="0">+K31-L31</f>
        <v>0</v>
      </c>
      <c r="N31" s="35">
        <v>0</v>
      </c>
      <c r="O31" s="54" t="s">
        <v>10</v>
      </c>
    </row>
    <row r="32" spans="1:15" ht="60.75" customHeight="1" x14ac:dyDescent="0.2">
      <c r="A32" s="53">
        <v>12</v>
      </c>
      <c r="B32" s="32">
        <v>4.2</v>
      </c>
      <c r="C32" s="106" t="s">
        <v>45</v>
      </c>
      <c r="D32" s="106"/>
      <c r="E32" s="44" t="s">
        <v>44</v>
      </c>
      <c r="F32" s="41">
        <v>0</v>
      </c>
      <c r="G32" s="41">
        <v>0</v>
      </c>
      <c r="H32" s="41">
        <v>0</v>
      </c>
      <c r="I32" s="42">
        <f>H32-G32</f>
        <v>0</v>
      </c>
      <c r="J32" s="34">
        <v>0</v>
      </c>
      <c r="K32" s="34">
        <f>+'[1]TABLERO DE CONTROL FEDERAL'!K35+'[1]TABLERO DE CONTROL ESTATAL'!L33+'[1]TABLERO DE CONTROL PROPIOS'!L33</f>
        <v>0</v>
      </c>
      <c r="L32" s="34">
        <f>+'[1]TABLERO DE CONTROL FEDERAL'!L35+'[1]TABLERO DE CONTROL ESTATAL'!M33+'[1]TABLERO DE CONTROL PROPIOS'!M33</f>
        <v>0</v>
      </c>
      <c r="M32" s="34">
        <f t="shared" si="0"/>
        <v>0</v>
      </c>
      <c r="N32" s="35">
        <v>0</v>
      </c>
      <c r="O32" s="54" t="s">
        <v>10</v>
      </c>
    </row>
    <row r="33" spans="1:15" ht="69" customHeight="1" x14ac:dyDescent="0.2">
      <c r="A33" s="51">
        <v>13</v>
      </c>
      <c r="B33" s="32">
        <v>4.3</v>
      </c>
      <c r="C33" s="106" t="s">
        <v>43</v>
      </c>
      <c r="D33" s="106"/>
      <c r="E33" s="44" t="s">
        <v>11</v>
      </c>
      <c r="F33" s="41">
        <v>7</v>
      </c>
      <c r="G33" s="41">
        <v>7</v>
      </c>
      <c r="H33" s="41">
        <v>6</v>
      </c>
      <c r="I33" s="41">
        <f>H33-G33</f>
        <v>-1</v>
      </c>
      <c r="J33" s="34">
        <v>52000</v>
      </c>
      <c r="K33" s="34">
        <f>J33</f>
        <v>52000</v>
      </c>
      <c r="L33" s="34">
        <v>52000</v>
      </c>
      <c r="M33" s="34">
        <f t="shared" si="0"/>
        <v>0</v>
      </c>
      <c r="N33" s="35">
        <f>L33/J33</f>
        <v>1</v>
      </c>
      <c r="O33" s="52" t="s">
        <v>42</v>
      </c>
    </row>
    <row r="34" spans="1:15" ht="59.25" customHeight="1" x14ac:dyDescent="0.2">
      <c r="A34" s="53">
        <v>14</v>
      </c>
      <c r="B34" s="32">
        <v>4.4000000000000004</v>
      </c>
      <c r="C34" s="106" t="s">
        <v>41</v>
      </c>
      <c r="D34" s="106"/>
      <c r="E34" s="44" t="s">
        <v>23</v>
      </c>
      <c r="F34" s="43" t="s">
        <v>40</v>
      </c>
      <c r="G34" s="43" t="s">
        <v>40</v>
      </c>
      <c r="H34" s="43" t="s">
        <v>39</v>
      </c>
      <c r="I34" s="43">
        <v>54</v>
      </c>
      <c r="J34" s="34">
        <v>215000</v>
      </c>
      <c r="K34" s="34">
        <f>J34</f>
        <v>215000</v>
      </c>
      <c r="L34" s="34">
        <f>86619.69+118000+10000</f>
        <v>214619.69</v>
      </c>
      <c r="M34" s="34">
        <f t="shared" si="0"/>
        <v>380.30999999999767</v>
      </c>
      <c r="N34" s="35">
        <f>L34/J34</f>
        <v>0.9982311162790698</v>
      </c>
      <c r="O34" s="52" t="s">
        <v>96</v>
      </c>
    </row>
    <row r="35" spans="1:15" ht="76.5" customHeight="1" x14ac:dyDescent="0.2">
      <c r="A35" s="51">
        <v>15</v>
      </c>
      <c r="B35" s="32">
        <v>5.0999999999999996</v>
      </c>
      <c r="C35" s="106" t="s">
        <v>38</v>
      </c>
      <c r="D35" s="106"/>
      <c r="E35" s="75" t="s">
        <v>37</v>
      </c>
      <c r="F35" s="44">
        <v>0</v>
      </c>
      <c r="G35" s="44">
        <v>0</v>
      </c>
      <c r="H35" s="44">
        <v>0</v>
      </c>
      <c r="I35" s="41">
        <v>0</v>
      </c>
      <c r="J35" s="34">
        <v>0</v>
      </c>
      <c r="K35" s="34">
        <f>+'[1]TABLERO DE CONTROL FEDERAL'!K38+'[1]TABLERO DE CONTROL ESTATAL'!L36+'[1]TABLERO DE CONTROL PROPIOS'!L36</f>
        <v>0</v>
      </c>
      <c r="L35" s="34">
        <f>+'[1]TABLERO DE CONTROL FEDERAL'!L38+'[1]TABLERO DE CONTROL ESTATAL'!M36+'[1]TABLERO DE CONTROL PROPIOS'!M36</f>
        <v>0</v>
      </c>
      <c r="M35" s="34">
        <f t="shared" si="0"/>
        <v>0</v>
      </c>
      <c r="N35" s="35">
        <v>0</v>
      </c>
      <c r="O35" s="52" t="s">
        <v>10</v>
      </c>
    </row>
    <row r="36" spans="1:15" ht="54.75" customHeight="1" x14ac:dyDescent="0.2">
      <c r="A36" s="118">
        <v>16</v>
      </c>
      <c r="B36" s="120">
        <v>5.2</v>
      </c>
      <c r="C36" s="122" t="s">
        <v>35</v>
      </c>
      <c r="D36" s="123"/>
      <c r="E36" s="104" t="s">
        <v>34</v>
      </c>
      <c r="F36" s="39">
        <v>0.48</v>
      </c>
      <c r="G36" s="39">
        <v>0.48</v>
      </c>
      <c r="H36" s="40">
        <v>0.56000000000000005</v>
      </c>
      <c r="I36" s="145">
        <f>+H36-G36</f>
        <v>8.0000000000000071E-2</v>
      </c>
      <c r="J36" s="143">
        <v>22000</v>
      </c>
      <c r="K36" s="143">
        <f>J36</f>
        <v>22000</v>
      </c>
      <c r="L36" s="143">
        <f>11500+9117</f>
        <v>20617</v>
      </c>
      <c r="M36" s="143">
        <f t="shared" si="0"/>
        <v>1383</v>
      </c>
      <c r="N36" s="184">
        <f>L36/J36</f>
        <v>0.93713636363636366</v>
      </c>
      <c r="O36" s="138" t="s">
        <v>96</v>
      </c>
    </row>
    <row r="37" spans="1:15" ht="53.25" customHeight="1" x14ac:dyDescent="0.2">
      <c r="A37" s="119"/>
      <c r="B37" s="121"/>
      <c r="C37" s="124"/>
      <c r="D37" s="125"/>
      <c r="E37" s="105"/>
      <c r="F37" s="37" t="s">
        <v>32</v>
      </c>
      <c r="G37" s="37" t="s">
        <v>32</v>
      </c>
      <c r="H37" s="37" t="s">
        <v>31</v>
      </c>
      <c r="I37" s="146"/>
      <c r="J37" s="144"/>
      <c r="K37" s="144"/>
      <c r="L37" s="144"/>
      <c r="M37" s="144"/>
      <c r="N37" s="185"/>
      <c r="O37" s="138"/>
    </row>
    <row r="38" spans="1:15" ht="58.5" customHeight="1" x14ac:dyDescent="0.2">
      <c r="A38" s="51">
        <v>17</v>
      </c>
      <c r="B38" s="32">
        <v>5.3</v>
      </c>
      <c r="C38" s="106" t="s">
        <v>30</v>
      </c>
      <c r="D38" s="106"/>
      <c r="E38" s="44" t="s">
        <v>11</v>
      </c>
      <c r="F38" s="41">
        <v>15</v>
      </c>
      <c r="G38" s="41">
        <v>15</v>
      </c>
      <c r="H38" s="41">
        <v>14</v>
      </c>
      <c r="I38" s="41">
        <f>+H38-G38</f>
        <v>-1</v>
      </c>
      <c r="J38" s="34">
        <v>78100</v>
      </c>
      <c r="K38" s="34">
        <f>J38</f>
        <v>78100</v>
      </c>
      <c r="L38" s="34">
        <v>75600</v>
      </c>
      <c r="M38" s="34">
        <f>+K38-L38</f>
        <v>2500</v>
      </c>
      <c r="N38" s="35">
        <f>L38/J38</f>
        <v>0.96798975672215104</v>
      </c>
      <c r="O38" s="54" t="s">
        <v>96</v>
      </c>
    </row>
    <row r="39" spans="1:15" ht="96.75" customHeight="1" x14ac:dyDescent="0.2">
      <c r="A39" s="53">
        <v>18</v>
      </c>
      <c r="B39" s="32">
        <v>5.4</v>
      </c>
      <c r="C39" s="107" t="s">
        <v>29</v>
      </c>
      <c r="D39" s="108"/>
      <c r="E39" s="44" t="s">
        <v>23</v>
      </c>
      <c r="F39" s="43" t="s">
        <v>28</v>
      </c>
      <c r="G39" s="43" t="s">
        <v>28</v>
      </c>
      <c r="H39" s="43" t="s">
        <v>27</v>
      </c>
      <c r="I39" s="41">
        <f>34-20</f>
        <v>14</v>
      </c>
      <c r="J39" s="34">
        <v>98606</v>
      </c>
      <c r="K39" s="34">
        <f>J39</f>
        <v>98606</v>
      </c>
      <c r="L39" s="34">
        <f>9408.36+6506+73320</f>
        <v>89234.36</v>
      </c>
      <c r="M39" s="34">
        <f>+K39-L39</f>
        <v>9371.64</v>
      </c>
      <c r="N39" s="35">
        <f>L39/J39</f>
        <v>0.90495872462121985</v>
      </c>
      <c r="O39" s="54" t="s">
        <v>96</v>
      </c>
    </row>
    <row r="40" spans="1:15" ht="35.25" customHeight="1" x14ac:dyDescent="0.2">
      <c r="A40" s="51">
        <v>19</v>
      </c>
      <c r="B40" s="32">
        <v>5.5</v>
      </c>
      <c r="C40" s="106" t="s">
        <v>26</v>
      </c>
      <c r="D40" s="106"/>
      <c r="E40" s="44" t="s">
        <v>25</v>
      </c>
      <c r="F40" s="43">
        <v>0</v>
      </c>
      <c r="G40" s="43">
        <v>0</v>
      </c>
      <c r="H40" s="43">
        <v>0</v>
      </c>
      <c r="I40" s="41">
        <v>0</v>
      </c>
      <c r="J40" s="34">
        <v>0</v>
      </c>
      <c r="K40" s="34">
        <f>+'[1]TABLERO DE CONTROL FEDERAL'!K43+'[1]TABLERO DE CONTROL ESTATAL'!L41+'[1]TABLERO DE CONTROL PROPIOS'!L41</f>
        <v>0</v>
      </c>
      <c r="L40" s="34">
        <f>+'[1]TABLERO DE CONTROL FEDERAL'!L43+'[1]TABLERO DE CONTROL ESTATAL'!M41+'[1]TABLERO DE CONTROL PROPIOS'!M41</f>
        <v>0</v>
      </c>
      <c r="M40" s="34">
        <f>+K40-L40</f>
        <v>0</v>
      </c>
      <c r="N40" s="35">
        <v>0</v>
      </c>
      <c r="O40" s="54" t="s">
        <v>10</v>
      </c>
    </row>
    <row r="41" spans="1:15" ht="38.25" customHeight="1" x14ac:dyDescent="0.2">
      <c r="A41" s="53">
        <v>20</v>
      </c>
      <c r="B41" s="32">
        <v>5.6</v>
      </c>
      <c r="C41" s="106" t="s">
        <v>24</v>
      </c>
      <c r="D41" s="106"/>
      <c r="E41" s="44" t="s">
        <v>23</v>
      </c>
      <c r="F41" s="43" t="s">
        <v>22</v>
      </c>
      <c r="G41" s="43" t="s">
        <v>22</v>
      </c>
      <c r="H41" s="43" t="s">
        <v>21</v>
      </c>
      <c r="I41" s="41">
        <f>45-35</f>
        <v>10</v>
      </c>
      <c r="J41" s="34">
        <v>13500</v>
      </c>
      <c r="K41" s="34">
        <f>J41</f>
        <v>13500</v>
      </c>
      <c r="L41" s="34">
        <v>12640.89</v>
      </c>
      <c r="M41" s="34">
        <f>+K41-L41</f>
        <v>859.11000000000058</v>
      </c>
      <c r="N41" s="35">
        <f>L41/J41</f>
        <v>0.93636222222222221</v>
      </c>
      <c r="O41" s="54" t="s">
        <v>10</v>
      </c>
    </row>
    <row r="42" spans="1:15" ht="35.25" customHeight="1" x14ac:dyDescent="0.2">
      <c r="A42" s="118">
        <v>21</v>
      </c>
      <c r="B42" s="120">
        <v>6.1</v>
      </c>
      <c r="C42" s="122" t="s">
        <v>20</v>
      </c>
      <c r="D42" s="123"/>
      <c r="E42" s="104" t="s">
        <v>19</v>
      </c>
      <c r="F42" s="45" t="s">
        <v>18</v>
      </c>
      <c r="G42" s="45" t="s">
        <v>17</v>
      </c>
      <c r="H42" s="45" t="s">
        <v>17</v>
      </c>
      <c r="I42" s="41">
        <v>0</v>
      </c>
      <c r="J42" s="143">
        <v>65176.5</v>
      </c>
      <c r="K42" s="143">
        <f>J42</f>
        <v>65176.5</v>
      </c>
      <c r="L42" s="143">
        <v>61979.199999999997</v>
      </c>
      <c r="M42" s="143">
        <f>+K42-L42</f>
        <v>3197.3000000000029</v>
      </c>
      <c r="N42" s="141">
        <f t="shared" ref="N42" si="1">L42/J42</f>
        <v>0.95094397520578733</v>
      </c>
      <c r="O42" s="126" t="s">
        <v>96</v>
      </c>
    </row>
    <row r="43" spans="1:15" ht="30" customHeight="1" x14ac:dyDescent="0.2">
      <c r="A43" s="119"/>
      <c r="B43" s="121"/>
      <c r="C43" s="124"/>
      <c r="D43" s="125"/>
      <c r="E43" s="105"/>
      <c r="F43" s="37" t="s">
        <v>16</v>
      </c>
      <c r="G43" s="37" t="s">
        <v>16</v>
      </c>
      <c r="H43" s="37" t="s">
        <v>15</v>
      </c>
      <c r="I43" s="41">
        <f>17-42</f>
        <v>-25</v>
      </c>
      <c r="J43" s="144"/>
      <c r="K43" s="144"/>
      <c r="L43" s="144"/>
      <c r="M43" s="144"/>
      <c r="N43" s="142"/>
      <c r="O43" s="126"/>
    </row>
    <row r="44" spans="1:15" ht="52.5" customHeight="1" thickBot="1" x14ac:dyDescent="0.25">
      <c r="A44" s="58">
        <v>22</v>
      </c>
      <c r="B44" s="38">
        <v>6.2</v>
      </c>
      <c r="C44" s="103" t="s">
        <v>14</v>
      </c>
      <c r="D44" s="103"/>
      <c r="E44" s="76" t="s">
        <v>13</v>
      </c>
      <c r="F44" s="59">
        <v>3</v>
      </c>
      <c r="G44" s="59">
        <v>3</v>
      </c>
      <c r="H44" s="59">
        <v>4</v>
      </c>
      <c r="I44" s="60">
        <f>+H44-G44</f>
        <v>1</v>
      </c>
      <c r="J44" s="61">
        <v>175000</v>
      </c>
      <c r="K44" s="61">
        <f>J44</f>
        <v>175000</v>
      </c>
      <c r="L44" s="61">
        <f>30000+145000</f>
        <v>175000</v>
      </c>
      <c r="M44" s="61">
        <f>+K44-L44</f>
        <v>0</v>
      </c>
      <c r="N44" s="33">
        <f>L44/J44</f>
        <v>1</v>
      </c>
      <c r="O44" s="57" t="s">
        <v>96</v>
      </c>
    </row>
    <row r="45" spans="1:15" s="4" customFormat="1" ht="34.5" customHeight="1" thickBot="1" x14ac:dyDescent="0.3">
      <c r="A45" s="111" t="s">
        <v>12</v>
      </c>
      <c r="B45" s="112"/>
      <c r="C45" s="112"/>
      <c r="D45" s="113"/>
      <c r="E45" s="69"/>
      <c r="F45" s="70"/>
      <c r="G45" s="71"/>
      <c r="H45" s="71"/>
      <c r="I45" s="71"/>
      <c r="J45" s="72">
        <f>SUM(J14:J44)</f>
        <v>24204536.829999998</v>
      </c>
      <c r="K45" s="72">
        <f>SUM(K14:K44)</f>
        <v>24204536.829999998</v>
      </c>
      <c r="L45" s="72">
        <f>SUM(L14:L44)</f>
        <v>16506421.219999999</v>
      </c>
      <c r="M45" s="72">
        <f>SUM(M14:M44)</f>
        <v>7698115.6099999975</v>
      </c>
      <c r="N45" s="72"/>
      <c r="O45" s="73"/>
    </row>
    <row r="46" spans="1:15" s="4" customFormat="1" ht="71.25" customHeight="1" thickBot="1" x14ac:dyDescent="0.25">
      <c r="A46" s="62">
        <v>23</v>
      </c>
      <c r="B46" s="63"/>
      <c r="C46" s="128" t="s">
        <v>110</v>
      </c>
      <c r="D46" s="129"/>
      <c r="E46" s="64" t="s">
        <v>11</v>
      </c>
      <c r="F46" s="65">
        <v>0</v>
      </c>
      <c r="G46" s="66">
        <v>0</v>
      </c>
      <c r="H46" s="66">
        <v>0</v>
      </c>
      <c r="I46" s="66">
        <v>0</v>
      </c>
      <c r="J46" s="56">
        <v>1317871.53</v>
      </c>
      <c r="K46" s="56">
        <f>+'[1]TABLERO DE CONTROL FEDERAL'!K49+'[1]TABLERO DE CONTROL ESTATAL'!L47+'[1]TABLERO DE CONTROL PROPIOS'!L47</f>
        <v>0</v>
      </c>
      <c r="L46" s="56">
        <v>1317871.53</v>
      </c>
      <c r="M46" s="56">
        <f>+J46-L46</f>
        <v>0</v>
      </c>
      <c r="N46" s="67"/>
      <c r="O46" s="68" t="s">
        <v>10</v>
      </c>
    </row>
    <row r="47" spans="1:15" s="4" customFormat="1" ht="45" customHeight="1" thickBot="1" x14ac:dyDescent="0.3">
      <c r="A47" s="130" t="s">
        <v>9</v>
      </c>
      <c r="B47" s="131"/>
      <c r="C47" s="131"/>
      <c r="D47" s="131"/>
      <c r="E47" s="131"/>
      <c r="F47" s="131"/>
      <c r="G47" s="131"/>
      <c r="H47" s="131"/>
      <c r="I47" s="132"/>
      <c r="J47" s="72">
        <f>+J45+J46</f>
        <v>25522408.359999999</v>
      </c>
      <c r="K47" s="72">
        <f>+K45+K46</f>
        <v>24204536.829999998</v>
      </c>
      <c r="L47" s="72">
        <f>+L45+L46</f>
        <v>17824292.75</v>
      </c>
      <c r="M47" s="72">
        <f>+J47-L47</f>
        <v>7698115.6099999994</v>
      </c>
      <c r="N47" s="72"/>
      <c r="O47" s="74"/>
    </row>
    <row r="48" spans="1:15" s="4" customFormat="1" ht="15.75" customHeight="1" x14ac:dyDescent="0.25">
      <c r="A48" s="2" t="s">
        <v>112</v>
      </c>
      <c r="B48" s="2"/>
      <c r="C48" s="2"/>
      <c r="J48" s="18"/>
      <c r="K48" s="16"/>
      <c r="L48" s="17"/>
      <c r="M48" s="17"/>
      <c r="N48" s="16"/>
    </row>
    <row r="49" spans="1:15" s="4" customFormat="1" ht="17.2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4" t="s">
        <v>8</v>
      </c>
      <c r="O49" s="13"/>
    </row>
    <row r="50" spans="1:15" s="4" customFormat="1" ht="12.75" customHeight="1" x14ac:dyDescent="0.2">
      <c r="A50" s="5"/>
      <c r="B50" s="133" t="s">
        <v>7</v>
      </c>
      <c r="C50" s="133"/>
      <c r="D50" s="133"/>
      <c r="E50" s="12"/>
      <c r="G50" s="5"/>
      <c r="H50" s="5"/>
      <c r="I50" s="5"/>
      <c r="J50" s="133" t="s">
        <v>6</v>
      </c>
      <c r="K50" s="133"/>
      <c r="M50" s="5"/>
      <c r="N50" s="133" t="s">
        <v>5</v>
      </c>
      <c r="O50" s="133"/>
    </row>
    <row r="51" spans="1:15" s="4" customFormat="1" ht="18" customHeight="1" x14ac:dyDescent="0.2">
      <c r="A51" s="12"/>
      <c r="B51" s="11"/>
      <c r="C51" s="10"/>
      <c r="D51" s="11"/>
      <c r="E51" s="12"/>
      <c r="H51" s="12"/>
      <c r="I51" s="10"/>
      <c r="J51" s="11"/>
      <c r="K51" s="10"/>
      <c r="L51" s="9"/>
      <c r="N51" s="5"/>
      <c r="O51" s="5"/>
    </row>
    <row r="52" spans="1:15" s="4" customFormat="1" ht="25.5" customHeight="1" x14ac:dyDescent="0.2">
      <c r="A52" s="5"/>
      <c r="B52" s="102" t="s">
        <v>4</v>
      </c>
      <c r="C52" s="102"/>
      <c r="D52" s="102"/>
      <c r="E52" s="7"/>
      <c r="G52" s="7"/>
      <c r="H52" s="7"/>
      <c r="I52" s="7"/>
      <c r="J52" s="102" t="s">
        <v>3</v>
      </c>
      <c r="K52" s="102"/>
      <c r="M52" s="6"/>
      <c r="N52" s="127" t="s">
        <v>2</v>
      </c>
      <c r="O52" s="127"/>
    </row>
    <row r="53" spans="1:15" s="5" customFormat="1" ht="29.25" customHeight="1" x14ac:dyDescent="0.2">
      <c r="A53" s="8"/>
      <c r="B53" s="102" t="s">
        <v>114</v>
      </c>
      <c r="C53" s="102"/>
      <c r="D53" s="102"/>
      <c r="E53" s="7"/>
      <c r="G53" s="7"/>
      <c r="H53" s="7"/>
      <c r="I53" s="7"/>
      <c r="J53" s="102" t="s">
        <v>1</v>
      </c>
      <c r="K53" s="102"/>
      <c r="M53" s="6"/>
      <c r="N53" s="127" t="s">
        <v>0</v>
      </c>
      <c r="O53" s="127"/>
    </row>
  </sheetData>
  <mergeCells count="142">
    <mergeCell ref="A1:O1"/>
    <mergeCell ref="A2:O2"/>
    <mergeCell ref="A3:O3"/>
    <mergeCell ref="A4:O4"/>
    <mergeCell ref="A5:O5"/>
    <mergeCell ref="A14:A15"/>
    <mergeCell ref="B14:B15"/>
    <mergeCell ref="C14:D15"/>
    <mergeCell ref="E14:E15"/>
    <mergeCell ref="I14:I15"/>
    <mergeCell ref="J14:J15"/>
    <mergeCell ref="K14:K15"/>
    <mergeCell ref="L14:L15"/>
    <mergeCell ref="M14:M15"/>
    <mergeCell ref="N14:N15"/>
    <mergeCell ref="O14:O15"/>
    <mergeCell ref="N12:N13"/>
    <mergeCell ref="O12:O13"/>
    <mergeCell ref="I25:I26"/>
    <mergeCell ref="J25:J26"/>
    <mergeCell ref="N27:N28"/>
    <mergeCell ref="M27:M28"/>
    <mergeCell ref="L27:L28"/>
    <mergeCell ref="K27:K28"/>
    <mergeCell ref="J27:J28"/>
    <mergeCell ref="I27:I28"/>
    <mergeCell ref="A12:A13"/>
    <mergeCell ref="B12:B13"/>
    <mergeCell ref="E12:E13"/>
    <mergeCell ref="F12:F13"/>
    <mergeCell ref="G12:H12"/>
    <mergeCell ref="I12:I13"/>
    <mergeCell ref="J12:J13"/>
    <mergeCell ref="L12:L13"/>
    <mergeCell ref="M12:M13"/>
    <mergeCell ref="A16:A17"/>
    <mergeCell ref="B16:B17"/>
    <mergeCell ref="C16:D17"/>
    <mergeCell ref="E16:E17"/>
    <mergeCell ref="O16:O17"/>
    <mergeCell ref="N16:N17"/>
    <mergeCell ref="M16:M17"/>
    <mergeCell ref="L16:L17"/>
    <mergeCell ref="K16:K17"/>
    <mergeCell ref="J16:J17"/>
    <mergeCell ref="I16:I17"/>
    <mergeCell ref="A20:A21"/>
    <mergeCell ref="B20:B21"/>
    <mergeCell ref="C20:D21"/>
    <mergeCell ref="E20:E21"/>
    <mergeCell ref="O20:O21"/>
    <mergeCell ref="M20:M21"/>
    <mergeCell ref="L20:L21"/>
    <mergeCell ref="K20:K21"/>
    <mergeCell ref="J20:J21"/>
    <mergeCell ref="N20:N21"/>
    <mergeCell ref="I20:I21"/>
    <mergeCell ref="A18:A19"/>
    <mergeCell ref="B18:B19"/>
    <mergeCell ref="C18:D19"/>
    <mergeCell ref="E18:E19"/>
    <mergeCell ref="O18:O19"/>
    <mergeCell ref="M18:M19"/>
    <mergeCell ref="L18:L19"/>
    <mergeCell ref="K18:K19"/>
    <mergeCell ref="J18:J19"/>
    <mergeCell ref="I18:I19"/>
    <mergeCell ref="N18:N19"/>
    <mergeCell ref="E25:E26"/>
    <mergeCell ref="O25:O26"/>
    <mergeCell ref="A27:A28"/>
    <mergeCell ref="B27:B28"/>
    <mergeCell ref="C27:D28"/>
    <mergeCell ref="E27:E28"/>
    <mergeCell ref="O27:O28"/>
    <mergeCell ref="A25:A26"/>
    <mergeCell ref="B25:B26"/>
    <mergeCell ref="C25:D26"/>
    <mergeCell ref="N25:N26"/>
    <mergeCell ref="M25:M26"/>
    <mergeCell ref="L25:L26"/>
    <mergeCell ref="K25:K26"/>
    <mergeCell ref="C36:D37"/>
    <mergeCell ref="A29:A30"/>
    <mergeCell ref="B29:B30"/>
    <mergeCell ref="C29:D30"/>
    <mergeCell ref="O36:O37"/>
    <mergeCell ref="C38:D38"/>
    <mergeCell ref="C39:D39"/>
    <mergeCell ref="O29:O30"/>
    <mergeCell ref="C31:D31"/>
    <mergeCell ref="I29:I30"/>
    <mergeCell ref="N36:N37"/>
    <mergeCell ref="M36:M37"/>
    <mergeCell ref="L36:L37"/>
    <mergeCell ref="K36:K37"/>
    <mergeCell ref="J36:J37"/>
    <mergeCell ref="I36:I37"/>
    <mergeCell ref="N29:N30"/>
    <mergeCell ref="M29:M30"/>
    <mergeCell ref="L29:L30"/>
    <mergeCell ref="K29:K30"/>
    <mergeCell ref="J29:J30"/>
    <mergeCell ref="O42:O43"/>
    <mergeCell ref="N52:O52"/>
    <mergeCell ref="B53:D53"/>
    <mergeCell ref="J53:K53"/>
    <mergeCell ref="N53:O53"/>
    <mergeCell ref="C46:D46"/>
    <mergeCell ref="A47:I47"/>
    <mergeCell ref="B50:D50"/>
    <mergeCell ref="J50:K50"/>
    <mergeCell ref="N50:O50"/>
    <mergeCell ref="N42:N43"/>
    <mergeCell ref="M42:M43"/>
    <mergeCell ref="L42:L43"/>
    <mergeCell ref="K42:K43"/>
    <mergeCell ref="J42:J43"/>
    <mergeCell ref="I8:J8"/>
    <mergeCell ref="B52:D52"/>
    <mergeCell ref="J52:K52"/>
    <mergeCell ref="C44:D44"/>
    <mergeCell ref="E36:E37"/>
    <mergeCell ref="C32:D32"/>
    <mergeCell ref="C33:D33"/>
    <mergeCell ref="C34:D34"/>
    <mergeCell ref="C35:D35"/>
    <mergeCell ref="E29:E30"/>
    <mergeCell ref="C22:D22"/>
    <mergeCell ref="C23:D23"/>
    <mergeCell ref="C24:D24"/>
    <mergeCell ref="K12:K13"/>
    <mergeCell ref="A45:D45"/>
    <mergeCell ref="C12:D13"/>
    <mergeCell ref="C40:D40"/>
    <mergeCell ref="C41:D41"/>
    <mergeCell ref="A42:A43"/>
    <mergeCell ref="B42:B43"/>
    <mergeCell ref="C42:D43"/>
    <mergeCell ref="E42:E43"/>
    <mergeCell ref="A36:A37"/>
    <mergeCell ref="B36:B37"/>
  </mergeCells>
  <printOptions horizontalCentered="1" verticalCentered="1"/>
  <pageMargins left="0.23622047244094491" right="0.11811023622047245" top="1.1811023622047245" bottom="0.19685039370078741" header="3.937007874015748E-2" footer="0.19685039370078741"/>
  <pageSetup paperSize="5" scale="43" orientation="landscape" r:id="rId1"/>
  <headerFooter alignWithMargins="0">
    <oddHeader>&amp;C
&amp;G</oddHeader>
    <oddFooter>&amp;R&amp;P de  &amp;N</oddFooter>
  </headerFooter>
  <rowBreaks count="1" manualBreakCount="1">
    <brk id="32" max="1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73D3-7ADE-4089-86FA-85617AF144D0}">
  <dimension ref="A1:O54"/>
  <sheetViews>
    <sheetView zoomScale="60" zoomScaleNormal="60" workbookViewId="0">
      <selection activeCell="A5" sqref="A5:O5"/>
    </sheetView>
  </sheetViews>
  <sheetFormatPr baseColWidth="10" defaultColWidth="10.7109375" defaultRowHeight="12.75" x14ac:dyDescent="0.2"/>
  <cols>
    <col min="1" max="1" width="14.85546875" style="1" customWidth="1"/>
    <col min="2" max="2" width="16.140625" style="1" customWidth="1"/>
    <col min="3" max="3" width="18.7109375" style="1" customWidth="1"/>
    <col min="4" max="4" width="31.85546875" style="1" customWidth="1"/>
    <col min="5" max="5" width="14.5703125" style="1" customWidth="1"/>
    <col min="6" max="6" width="14.28515625" style="1" customWidth="1"/>
    <col min="7" max="7" width="13.85546875" style="1" customWidth="1"/>
    <col min="8" max="8" width="14" style="1" customWidth="1"/>
    <col min="9" max="9" width="13.7109375" style="1" customWidth="1"/>
    <col min="10" max="10" width="26.42578125" style="1" customWidth="1"/>
    <col min="11" max="11" width="28.42578125" style="1" customWidth="1"/>
    <col min="12" max="12" width="25.85546875" style="1" customWidth="1"/>
    <col min="13" max="13" width="26.42578125" style="1" customWidth="1"/>
    <col min="14" max="14" width="26.28515625" style="1" customWidth="1"/>
    <col min="15" max="15" width="110.5703125" style="1" customWidth="1"/>
    <col min="16" max="16384" width="10.7109375" style="1"/>
  </cols>
  <sheetData>
    <row r="1" spans="1:15" ht="34.5" customHeight="1" x14ac:dyDescent="0.3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0.25" x14ac:dyDescent="0.3">
      <c r="A2" s="170" t="s">
        <v>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0.25" x14ac:dyDescent="0.3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1" customHeight="1" x14ac:dyDescent="0.25">
      <c r="A4" s="171" t="s">
        <v>92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" x14ac:dyDescent="0.25">
      <c r="A5" s="171" t="s">
        <v>36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8" customHeight="1" x14ac:dyDescent="0.25">
      <c r="A6" s="26"/>
      <c r="B6" s="26"/>
      <c r="C6" s="26"/>
      <c r="D6" s="21"/>
      <c r="E6" s="188"/>
      <c r="F6" s="188"/>
      <c r="G6" s="188"/>
      <c r="H6" s="3"/>
      <c r="I6" s="3"/>
      <c r="J6" s="3"/>
      <c r="K6" s="3"/>
      <c r="L6" s="3"/>
      <c r="M6" s="3"/>
      <c r="O6" s="3"/>
    </row>
    <row r="7" spans="1:15" ht="17.25" customHeight="1" x14ac:dyDescent="0.25">
      <c r="A7" s="26"/>
      <c r="B7" s="26"/>
      <c r="C7" s="26"/>
      <c r="D7" s="23"/>
      <c r="E7" s="24"/>
      <c r="F7" s="24"/>
      <c r="G7" s="24"/>
      <c r="H7" s="3"/>
      <c r="J7" s="28" t="s">
        <v>100</v>
      </c>
      <c r="K7" s="20">
        <v>12</v>
      </c>
      <c r="L7" s="3"/>
      <c r="M7" s="3"/>
      <c r="O7" s="3"/>
    </row>
    <row r="8" spans="1:15" ht="16.5" customHeight="1" x14ac:dyDescent="0.25">
      <c r="A8" s="26"/>
      <c r="B8" s="25"/>
      <c r="C8" s="25"/>
      <c r="D8" s="25"/>
      <c r="E8" s="24"/>
      <c r="F8" s="26"/>
      <c r="G8" s="26"/>
      <c r="H8" s="30"/>
      <c r="J8" s="30"/>
      <c r="M8" s="3"/>
      <c r="N8" s="3"/>
      <c r="O8" s="3"/>
    </row>
    <row r="9" spans="1:15" ht="18.75" customHeight="1" x14ac:dyDescent="0.25">
      <c r="A9" s="26"/>
      <c r="B9" s="29"/>
      <c r="C9" s="27"/>
      <c r="D9" s="27"/>
      <c r="E9" s="24"/>
      <c r="F9" s="26"/>
      <c r="G9" s="26"/>
      <c r="H9" s="30"/>
      <c r="I9" s="101" t="s">
        <v>101</v>
      </c>
      <c r="J9" s="101"/>
      <c r="K9" s="3" t="s">
        <v>102</v>
      </c>
      <c r="L9" s="3"/>
      <c r="M9" s="3"/>
      <c r="N9" s="3"/>
      <c r="O9" s="3"/>
    </row>
    <row r="10" spans="1:15" ht="19.5" customHeight="1" x14ac:dyDescent="0.25">
      <c r="B10" s="19"/>
      <c r="C10" s="19"/>
      <c r="D10" s="19"/>
      <c r="E10" s="19"/>
      <c r="H10" s="30"/>
      <c r="I10" s="30"/>
      <c r="J10" s="28" t="s">
        <v>103</v>
      </c>
      <c r="K10" s="3" t="s">
        <v>104</v>
      </c>
      <c r="L10" s="3"/>
      <c r="M10" s="3"/>
      <c r="N10" s="3"/>
      <c r="O10" s="3" t="s">
        <v>98</v>
      </c>
    </row>
    <row r="11" spans="1:15" s="4" customFormat="1" ht="15.75" x14ac:dyDescent="0.25">
      <c r="H11" s="1"/>
      <c r="I11" s="3"/>
      <c r="J11" s="28" t="s">
        <v>105</v>
      </c>
      <c r="K11" s="3" t="s">
        <v>106</v>
      </c>
      <c r="L11" s="3"/>
      <c r="M11" s="3"/>
      <c r="N11" s="3"/>
    </row>
    <row r="12" spans="1:15" s="4" customFormat="1" ht="16.5" thickBot="1" x14ac:dyDescent="0.3">
      <c r="H12" s="1"/>
      <c r="I12" s="3"/>
      <c r="J12" s="28"/>
      <c r="K12" s="3"/>
      <c r="L12" s="3"/>
      <c r="M12" s="3"/>
      <c r="N12" s="3"/>
    </row>
    <row r="13" spans="1:15" s="4" customFormat="1" ht="36" customHeight="1" x14ac:dyDescent="0.2">
      <c r="A13" s="150" t="s">
        <v>89</v>
      </c>
      <c r="B13" s="152" t="s">
        <v>88</v>
      </c>
      <c r="C13" s="114" t="s">
        <v>87</v>
      </c>
      <c r="D13" s="115"/>
      <c r="E13" s="154" t="s">
        <v>86</v>
      </c>
      <c r="F13" s="156" t="s">
        <v>85</v>
      </c>
      <c r="G13" s="158" t="s">
        <v>84</v>
      </c>
      <c r="H13" s="159"/>
      <c r="I13" s="160" t="s">
        <v>83</v>
      </c>
      <c r="J13" s="162" t="s">
        <v>82</v>
      </c>
      <c r="K13" s="109" t="s">
        <v>81</v>
      </c>
      <c r="L13" s="109" t="s">
        <v>80</v>
      </c>
      <c r="M13" s="164" t="s">
        <v>79</v>
      </c>
      <c r="N13" s="166" t="s">
        <v>108</v>
      </c>
      <c r="O13" s="168" t="s">
        <v>78</v>
      </c>
    </row>
    <row r="14" spans="1:15" s="4" customFormat="1" ht="42" customHeight="1" thickBot="1" x14ac:dyDescent="0.25">
      <c r="A14" s="151"/>
      <c r="B14" s="153" t="s">
        <v>77</v>
      </c>
      <c r="C14" s="116"/>
      <c r="D14" s="117"/>
      <c r="E14" s="155"/>
      <c r="F14" s="157"/>
      <c r="G14" s="87" t="s">
        <v>76</v>
      </c>
      <c r="H14" s="87" t="s">
        <v>75</v>
      </c>
      <c r="I14" s="161"/>
      <c r="J14" s="163"/>
      <c r="K14" s="110"/>
      <c r="L14" s="110"/>
      <c r="M14" s="165"/>
      <c r="N14" s="167"/>
      <c r="O14" s="169"/>
    </row>
    <row r="15" spans="1:15" ht="30.75" customHeight="1" x14ac:dyDescent="0.2">
      <c r="A15" s="172">
        <v>1</v>
      </c>
      <c r="B15" s="173">
        <v>1.1000000000000001</v>
      </c>
      <c r="C15" s="174" t="s">
        <v>74</v>
      </c>
      <c r="D15" s="175"/>
      <c r="E15" s="176" t="s">
        <v>73</v>
      </c>
      <c r="F15" s="47">
        <v>1</v>
      </c>
      <c r="G15" s="47">
        <v>1</v>
      </c>
      <c r="H15" s="47">
        <f>'TABLERO DE CONTROL RESUMEN'!H14</f>
        <v>1</v>
      </c>
      <c r="I15" s="177">
        <f>H15-G15</f>
        <v>0</v>
      </c>
      <c r="J15" s="179">
        <f>'TABLERO DE CONTROL RESUMEN'!J14</f>
        <v>68000</v>
      </c>
      <c r="K15" s="179">
        <f>J15</f>
        <v>68000</v>
      </c>
      <c r="L15" s="179">
        <v>20979</v>
      </c>
      <c r="M15" s="179">
        <f>+K15-L15</f>
        <v>47021</v>
      </c>
      <c r="N15" s="181">
        <f>L15/J15</f>
        <v>0.30851470588235297</v>
      </c>
      <c r="O15" s="183" t="s">
        <v>96</v>
      </c>
    </row>
    <row r="16" spans="1:15" ht="48.75" customHeight="1" x14ac:dyDescent="0.2">
      <c r="A16" s="119"/>
      <c r="B16" s="121"/>
      <c r="C16" s="124"/>
      <c r="D16" s="125"/>
      <c r="E16" s="105"/>
      <c r="F16" s="37" t="s">
        <v>72</v>
      </c>
      <c r="G16" s="37" t="s">
        <v>71</v>
      </c>
      <c r="H16" s="37" t="str">
        <f>'TABLERO DE CONTROL RESUMEN'!H15</f>
        <v>161   Estudiantes</v>
      </c>
      <c r="I16" s="178"/>
      <c r="J16" s="180"/>
      <c r="K16" s="180"/>
      <c r="L16" s="180"/>
      <c r="M16" s="180"/>
      <c r="N16" s="182"/>
      <c r="O16" s="149"/>
    </row>
    <row r="17" spans="1:15" ht="17.25" customHeight="1" x14ac:dyDescent="0.2">
      <c r="A17" s="118">
        <v>2</v>
      </c>
      <c r="B17" s="120">
        <v>1.2</v>
      </c>
      <c r="C17" s="122" t="s">
        <v>70</v>
      </c>
      <c r="D17" s="123"/>
      <c r="E17" s="104" t="s">
        <v>69</v>
      </c>
      <c r="F17" s="39">
        <v>0.57999999999999996</v>
      </c>
      <c r="G17" s="39">
        <v>0.57999999999999996</v>
      </c>
      <c r="H17" s="39">
        <f>'TABLERO DE CONTROL RESUMEN'!H16</f>
        <v>0.57999999999999996</v>
      </c>
      <c r="I17" s="145">
        <f>+H17-G17</f>
        <v>0</v>
      </c>
      <c r="J17" s="143">
        <v>56089</v>
      </c>
      <c r="K17" s="143">
        <f>J17</f>
        <v>56089</v>
      </c>
      <c r="L17" s="143">
        <f>5354.2+26000</f>
        <v>31354.2</v>
      </c>
      <c r="M17" s="143">
        <f>+K17-L17</f>
        <v>24734.799999999999</v>
      </c>
      <c r="N17" s="141">
        <f>L17/J17</f>
        <v>0.55900800513469662</v>
      </c>
      <c r="O17" s="149" t="s">
        <v>96</v>
      </c>
    </row>
    <row r="18" spans="1:15" ht="35.25" customHeight="1" x14ac:dyDescent="0.2">
      <c r="A18" s="119"/>
      <c r="B18" s="121"/>
      <c r="C18" s="124"/>
      <c r="D18" s="125"/>
      <c r="E18" s="105"/>
      <c r="F18" s="37" t="s">
        <v>68</v>
      </c>
      <c r="G18" s="37" t="s">
        <v>68</v>
      </c>
      <c r="H18" s="37" t="str">
        <f>'TABLERO DE CONTROL RESUMEN'!H17</f>
        <v>7 Profesores</v>
      </c>
      <c r="I18" s="146"/>
      <c r="J18" s="144"/>
      <c r="K18" s="144"/>
      <c r="L18" s="144"/>
      <c r="M18" s="144"/>
      <c r="N18" s="142"/>
      <c r="O18" s="149"/>
    </row>
    <row r="19" spans="1:15" ht="32.25" customHeight="1" x14ac:dyDescent="0.2">
      <c r="A19" s="118">
        <v>3</v>
      </c>
      <c r="B19" s="120">
        <v>1.3</v>
      </c>
      <c r="C19" s="122" t="s">
        <v>66</v>
      </c>
      <c r="D19" s="123"/>
      <c r="E19" s="104" t="s">
        <v>65</v>
      </c>
      <c r="F19" s="39">
        <v>0</v>
      </c>
      <c r="G19" s="39">
        <v>0</v>
      </c>
      <c r="H19" s="39">
        <f>'TABLERO DE CONTROL RESUMEN'!H18</f>
        <v>0</v>
      </c>
      <c r="I19" s="145">
        <f>+H19-G19</f>
        <v>0</v>
      </c>
      <c r="J19" s="143">
        <f>'TABLERO DE CONTROL RESUMEN'!J18</f>
        <v>15000</v>
      </c>
      <c r="K19" s="143">
        <f>J19</f>
        <v>15000</v>
      </c>
      <c r="L19" s="143">
        <v>14890</v>
      </c>
      <c r="M19" s="143">
        <f>+K19-L19</f>
        <v>110</v>
      </c>
      <c r="N19" s="141">
        <f>L19/J19</f>
        <v>0.9926666666666667</v>
      </c>
      <c r="O19" s="149" t="s">
        <v>96</v>
      </c>
    </row>
    <row r="20" spans="1:15" ht="39" customHeight="1" x14ac:dyDescent="0.2">
      <c r="A20" s="119"/>
      <c r="B20" s="121"/>
      <c r="C20" s="124"/>
      <c r="D20" s="125"/>
      <c r="E20" s="105"/>
      <c r="F20" s="37" t="s">
        <v>44</v>
      </c>
      <c r="G20" s="37" t="s">
        <v>44</v>
      </c>
      <c r="H20" s="37" t="str">
        <f>'TABLERO DE CONTROL RESUMEN'!H19</f>
        <v>Profesores</v>
      </c>
      <c r="I20" s="146"/>
      <c r="J20" s="144"/>
      <c r="K20" s="144"/>
      <c r="L20" s="144"/>
      <c r="M20" s="144"/>
      <c r="N20" s="142"/>
      <c r="O20" s="149"/>
    </row>
    <row r="21" spans="1:15" ht="34.5" customHeight="1" x14ac:dyDescent="0.2">
      <c r="A21" s="118">
        <v>4</v>
      </c>
      <c r="B21" s="120">
        <v>1.4</v>
      </c>
      <c r="C21" s="122" t="s">
        <v>63</v>
      </c>
      <c r="D21" s="123"/>
      <c r="E21" s="104" t="s">
        <v>23</v>
      </c>
      <c r="F21" s="39">
        <v>0.33</v>
      </c>
      <c r="G21" s="39">
        <v>0.33</v>
      </c>
      <c r="H21" s="40">
        <f>'TABLERO DE CONTROL RESUMEN'!H20</f>
        <v>0.1</v>
      </c>
      <c r="I21" s="145">
        <f>+H21-G21</f>
        <v>-0.23</v>
      </c>
      <c r="J21" s="143">
        <v>10000</v>
      </c>
      <c r="K21" s="143">
        <f>J21</f>
        <v>10000</v>
      </c>
      <c r="L21" s="143">
        <f>+'[1]TABLERO DE CONTROL FEDERAL'!L23+'[1]TABLERO DE CONTROL ESTATAL'!M21+'[1]TABLERO DE CONTROL PROPIOS'!M21</f>
        <v>0</v>
      </c>
      <c r="M21" s="143">
        <f>+K21-L21</f>
        <v>10000</v>
      </c>
      <c r="N21" s="141">
        <f>L21/J21</f>
        <v>0</v>
      </c>
      <c r="O21" s="149" t="s">
        <v>96</v>
      </c>
    </row>
    <row r="22" spans="1:15" ht="46.5" customHeight="1" x14ac:dyDescent="0.2">
      <c r="A22" s="119"/>
      <c r="B22" s="121"/>
      <c r="C22" s="124"/>
      <c r="D22" s="125"/>
      <c r="E22" s="105"/>
      <c r="F22" s="37" t="s">
        <v>61</v>
      </c>
      <c r="G22" s="37" t="s">
        <v>61</v>
      </c>
      <c r="H22" s="37" t="str">
        <f>'TABLERO DE CONTROL RESUMEN'!H21</f>
        <v>4 Estudiantes</v>
      </c>
      <c r="I22" s="146"/>
      <c r="J22" s="144"/>
      <c r="K22" s="144"/>
      <c r="L22" s="144"/>
      <c r="M22" s="144"/>
      <c r="N22" s="142"/>
      <c r="O22" s="149"/>
    </row>
    <row r="23" spans="1:15" ht="60" customHeight="1" x14ac:dyDescent="0.2">
      <c r="A23" s="51">
        <v>5</v>
      </c>
      <c r="B23" s="32">
        <v>2.1</v>
      </c>
      <c r="C23" s="107" t="s">
        <v>59</v>
      </c>
      <c r="D23" s="108"/>
      <c r="E23" s="44" t="s">
        <v>23</v>
      </c>
      <c r="F23" s="41">
        <v>418</v>
      </c>
      <c r="G23" s="41">
        <v>418</v>
      </c>
      <c r="H23" s="41">
        <f>'TABLERO DE CONTROL RESUMEN'!H22</f>
        <v>332</v>
      </c>
      <c r="I23" s="41">
        <f>H23-G23</f>
        <v>-86</v>
      </c>
      <c r="J23" s="34">
        <v>10926371</v>
      </c>
      <c r="K23" s="34">
        <f>J23</f>
        <v>10926371</v>
      </c>
      <c r="L23" s="34">
        <f>44400+319734.97+19300+66260+55100+29415.2+70880.15+7468473.46</f>
        <v>8073563.7800000003</v>
      </c>
      <c r="M23" s="34">
        <f>+K23-L23</f>
        <v>2852807.2199999997</v>
      </c>
      <c r="N23" s="48">
        <f>L23/J23</f>
        <v>0.73890624618182932</v>
      </c>
      <c r="O23" s="52" t="str">
        <f>'TABLERO DE CONTROL RESUMEN'!O22</f>
        <v>Se visitaron 23 IEMS de la región llevando nuestra oferta educativa a 766 estudiantes.</v>
      </c>
    </row>
    <row r="24" spans="1:15" ht="47.25" customHeight="1" x14ac:dyDescent="0.2">
      <c r="A24" s="53">
        <v>6</v>
      </c>
      <c r="B24" s="32">
        <v>2.2000000000000002</v>
      </c>
      <c r="C24" s="107" t="s">
        <v>57</v>
      </c>
      <c r="D24" s="108"/>
      <c r="E24" s="44" t="s">
        <v>23</v>
      </c>
      <c r="F24" s="41">
        <v>0</v>
      </c>
      <c r="G24" s="41">
        <v>0</v>
      </c>
      <c r="H24" s="41">
        <f>'TABLERO DE CONTROL RESUMEN'!H23</f>
        <v>0</v>
      </c>
      <c r="I24" s="41">
        <f>H24-G24</f>
        <v>0</v>
      </c>
      <c r="J24" s="34">
        <v>0</v>
      </c>
      <c r="K24" s="34">
        <f>+'[1]TABLERO DE CONTROL FEDERAL'!K26+'[1]TABLERO DE CONTROL ESTATAL'!L24+'[1]TABLERO DE CONTROL PROPIOS'!L24</f>
        <v>0</v>
      </c>
      <c r="L24" s="34">
        <f>+'[1]TABLERO DE CONTROL FEDERAL'!L26+'[1]TABLERO DE CONTROL ESTATAL'!M24+'[1]TABLERO DE CONTROL PROPIOS'!M24</f>
        <v>0</v>
      </c>
      <c r="M24" s="34">
        <f>+K24-L24</f>
        <v>0</v>
      </c>
      <c r="N24" s="48">
        <v>0</v>
      </c>
      <c r="O24" s="52" t="str">
        <f>'TABLERO DE CONTROL RESUMEN'!O23</f>
        <v>N/A</v>
      </c>
    </row>
    <row r="25" spans="1:15" ht="52.5" customHeight="1" x14ac:dyDescent="0.2">
      <c r="A25" s="51">
        <v>7</v>
      </c>
      <c r="B25" s="32">
        <v>2.2999999999999998</v>
      </c>
      <c r="C25" s="106" t="s">
        <v>56</v>
      </c>
      <c r="D25" s="106"/>
      <c r="E25" s="44" t="s">
        <v>23</v>
      </c>
      <c r="F25" s="41">
        <v>0</v>
      </c>
      <c r="G25" s="41">
        <v>0</v>
      </c>
      <c r="H25" s="41">
        <f>'TABLERO DE CONTROL RESUMEN'!H24</f>
        <v>0</v>
      </c>
      <c r="I25" s="41">
        <f>H25-G25</f>
        <v>0</v>
      </c>
      <c r="J25" s="34">
        <v>0</v>
      </c>
      <c r="K25" s="34">
        <f>+'[1]TABLERO DE CONTROL FEDERAL'!K27+'[1]TABLERO DE CONTROL ESTATAL'!L25+'[1]TABLERO DE CONTROL PROPIOS'!L25</f>
        <v>0</v>
      </c>
      <c r="L25" s="34">
        <f>+'[1]TABLERO DE CONTROL FEDERAL'!L27+'[1]TABLERO DE CONTROL ESTATAL'!M25+'[1]TABLERO DE CONTROL PROPIOS'!M25</f>
        <v>0</v>
      </c>
      <c r="M25" s="34">
        <f>+K25-L25</f>
        <v>0</v>
      </c>
      <c r="N25" s="48">
        <v>0</v>
      </c>
      <c r="O25" s="52" t="str">
        <f>'TABLERO DE CONTROL RESUMEN'!O24</f>
        <v>N/A</v>
      </c>
    </row>
    <row r="26" spans="1:15" ht="36.75" customHeight="1" x14ac:dyDescent="0.2">
      <c r="A26" s="118">
        <v>8</v>
      </c>
      <c r="B26" s="120">
        <v>3.1</v>
      </c>
      <c r="C26" s="122" t="s">
        <v>55</v>
      </c>
      <c r="D26" s="123"/>
      <c r="E26" s="104" t="s">
        <v>23</v>
      </c>
      <c r="F26" s="39">
        <v>0.2</v>
      </c>
      <c r="G26" s="39">
        <v>0.2</v>
      </c>
      <c r="H26" s="40">
        <f>'TABLERO DE CONTROL RESUMEN'!H25</f>
        <v>0.3</v>
      </c>
      <c r="I26" s="145">
        <f>+H26-G26</f>
        <v>9.9999999999999978E-2</v>
      </c>
      <c r="J26" s="143">
        <v>22000</v>
      </c>
      <c r="K26" s="143">
        <f>J26</f>
        <v>22000</v>
      </c>
      <c r="L26" s="143">
        <v>14447.55</v>
      </c>
      <c r="M26" s="143">
        <f>+K26-L26</f>
        <v>7552.4500000000007</v>
      </c>
      <c r="N26" s="141">
        <f>L26/J26</f>
        <v>0.6567068181818182</v>
      </c>
      <c r="O26" s="138" t="s">
        <v>96</v>
      </c>
    </row>
    <row r="27" spans="1:15" ht="36.75" customHeight="1" x14ac:dyDescent="0.2">
      <c r="A27" s="119"/>
      <c r="B27" s="121"/>
      <c r="C27" s="124"/>
      <c r="D27" s="125"/>
      <c r="E27" s="105"/>
      <c r="F27" s="37" t="s">
        <v>54</v>
      </c>
      <c r="G27" s="37" t="s">
        <v>54</v>
      </c>
      <c r="H27" s="37" t="str">
        <f>'TABLERO DE CONTROL RESUMEN'!H26</f>
        <v>100 Estudiantes</v>
      </c>
      <c r="I27" s="146"/>
      <c r="J27" s="144"/>
      <c r="K27" s="144"/>
      <c r="L27" s="144"/>
      <c r="M27" s="144"/>
      <c r="N27" s="142"/>
      <c r="O27" s="138"/>
    </row>
    <row r="28" spans="1:15" ht="27" customHeight="1" x14ac:dyDescent="0.2">
      <c r="A28" s="118">
        <v>9</v>
      </c>
      <c r="B28" s="139">
        <v>3.2</v>
      </c>
      <c r="C28" s="122" t="s">
        <v>53</v>
      </c>
      <c r="D28" s="123"/>
      <c r="E28" s="104" t="s">
        <v>23</v>
      </c>
      <c r="F28" s="39">
        <v>0.3</v>
      </c>
      <c r="G28" s="39">
        <v>0.3</v>
      </c>
      <c r="H28" s="39">
        <f>'TABLERO DE CONTROL RESUMEN'!H27</f>
        <v>0.42</v>
      </c>
      <c r="I28" s="145">
        <f>+H28-G28</f>
        <v>0.12</v>
      </c>
      <c r="J28" s="143">
        <v>68000</v>
      </c>
      <c r="K28" s="143">
        <f>J28</f>
        <v>68000</v>
      </c>
      <c r="L28" s="143">
        <v>68000</v>
      </c>
      <c r="M28" s="143">
        <f>+K28-L28</f>
        <v>0</v>
      </c>
      <c r="N28" s="141">
        <f>L28/J28</f>
        <v>1</v>
      </c>
      <c r="O28" s="138" t="s">
        <v>96</v>
      </c>
    </row>
    <row r="29" spans="1:15" ht="29.25" customHeight="1" x14ac:dyDescent="0.2">
      <c r="A29" s="119"/>
      <c r="B29" s="140"/>
      <c r="C29" s="124"/>
      <c r="D29" s="125"/>
      <c r="E29" s="105"/>
      <c r="F29" s="37" t="s">
        <v>52</v>
      </c>
      <c r="G29" s="37" t="s">
        <v>52</v>
      </c>
      <c r="H29" s="37" t="str">
        <f>'TABLERO DE CONTROL RESUMEN'!H28</f>
        <v>140 Estudiantes</v>
      </c>
      <c r="I29" s="146"/>
      <c r="J29" s="144"/>
      <c r="K29" s="144"/>
      <c r="L29" s="144"/>
      <c r="M29" s="144"/>
      <c r="N29" s="142"/>
      <c r="O29" s="138"/>
    </row>
    <row r="30" spans="1:15" ht="36.75" customHeight="1" x14ac:dyDescent="0.2">
      <c r="A30" s="118">
        <v>10</v>
      </c>
      <c r="B30" s="120">
        <v>3.3</v>
      </c>
      <c r="C30" s="122" t="s">
        <v>50</v>
      </c>
      <c r="D30" s="123"/>
      <c r="E30" s="104" t="s">
        <v>23</v>
      </c>
      <c r="F30" s="39">
        <v>0.4</v>
      </c>
      <c r="G30" s="39">
        <v>0.4</v>
      </c>
      <c r="H30" s="40">
        <f>'TABLERO DE CONTROL RESUMEN'!H29</f>
        <v>0.53</v>
      </c>
      <c r="I30" s="145">
        <f>+H30-G30</f>
        <v>0.13</v>
      </c>
      <c r="J30" s="143">
        <v>0</v>
      </c>
      <c r="K30" s="143">
        <f>J30</f>
        <v>0</v>
      </c>
      <c r="L30" s="143">
        <f>+'[1]TABLERO DE CONTROL FEDERAL'!L32+'[1]TABLERO DE CONTROL ESTATAL'!M30+'[1]TABLERO DE CONTROL PROPIOS'!M30</f>
        <v>0</v>
      </c>
      <c r="M30" s="143">
        <f>+K30-L30</f>
        <v>0</v>
      </c>
      <c r="N30" s="141">
        <v>0</v>
      </c>
      <c r="O30" s="138" t="s">
        <v>96</v>
      </c>
    </row>
    <row r="31" spans="1:15" ht="26.25" customHeight="1" x14ac:dyDescent="0.2">
      <c r="A31" s="119"/>
      <c r="B31" s="121"/>
      <c r="C31" s="124"/>
      <c r="D31" s="125"/>
      <c r="E31" s="105"/>
      <c r="F31" s="37" t="s">
        <v>49</v>
      </c>
      <c r="G31" s="37" t="s">
        <v>49</v>
      </c>
      <c r="H31" s="37" t="str">
        <f>'TABLERO DE CONTROL RESUMEN'!H30</f>
        <v>177 Estudiantes</v>
      </c>
      <c r="I31" s="146"/>
      <c r="J31" s="144"/>
      <c r="K31" s="144"/>
      <c r="L31" s="144"/>
      <c r="M31" s="144"/>
      <c r="N31" s="142"/>
      <c r="O31" s="138"/>
    </row>
    <row r="32" spans="1:15" ht="129" customHeight="1" x14ac:dyDescent="0.2">
      <c r="A32" s="51">
        <v>11</v>
      </c>
      <c r="B32" s="32">
        <v>4.0999999999999996</v>
      </c>
      <c r="C32" s="106" t="s">
        <v>47</v>
      </c>
      <c r="D32" s="106"/>
      <c r="E32" s="44" t="s">
        <v>46</v>
      </c>
      <c r="F32" s="41">
        <v>0</v>
      </c>
      <c r="G32" s="41">
        <v>0</v>
      </c>
      <c r="H32" s="41">
        <f>'TABLERO DE CONTROL RESUMEN'!H31</f>
        <v>0</v>
      </c>
      <c r="I32" s="42">
        <f>H32-G32</f>
        <v>0</v>
      </c>
      <c r="J32" s="34">
        <v>0</v>
      </c>
      <c r="K32" s="34">
        <f>+'[1]TABLERO DE CONTROL FEDERAL'!K34+'[1]TABLERO DE CONTROL ESTATAL'!L32+'[1]TABLERO DE CONTROL PROPIOS'!L32</f>
        <v>0</v>
      </c>
      <c r="L32" s="34">
        <f>+'[1]TABLERO DE CONTROL FEDERAL'!L34+'[1]TABLERO DE CONTROL ESTATAL'!M32+'[1]TABLERO DE CONTROL PROPIOS'!M32</f>
        <v>0</v>
      </c>
      <c r="M32" s="34">
        <f t="shared" ref="M32:M37" si="0">+K32-L32</f>
        <v>0</v>
      </c>
      <c r="N32" s="48">
        <v>0</v>
      </c>
      <c r="O32" s="54" t="str">
        <f>'TABLERO DE CONTROL RESUMEN'!O31</f>
        <v>N/A</v>
      </c>
    </row>
    <row r="33" spans="1:15" ht="60.75" customHeight="1" x14ac:dyDescent="0.2">
      <c r="A33" s="53">
        <v>12</v>
      </c>
      <c r="B33" s="32">
        <v>4.2</v>
      </c>
      <c r="C33" s="106" t="s">
        <v>45</v>
      </c>
      <c r="D33" s="106"/>
      <c r="E33" s="44" t="s">
        <v>44</v>
      </c>
      <c r="F33" s="41">
        <v>0</v>
      </c>
      <c r="G33" s="41">
        <v>0</v>
      </c>
      <c r="H33" s="41">
        <f>'TABLERO DE CONTROL RESUMEN'!H32</f>
        <v>0</v>
      </c>
      <c r="I33" s="42">
        <f>H33-G33</f>
        <v>0</v>
      </c>
      <c r="J33" s="34">
        <v>0</v>
      </c>
      <c r="K33" s="34">
        <f>+'[1]TABLERO DE CONTROL FEDERAL'!K35+'[1]TABLERO DE CONTROL ESTATAL'!L33+'[1]TABLERO DE CONTROL PROPIOS'!L33</f>
        <v>0</v>
      </c>
      <c r="L33" s="34">
        <f>+'[1]TABLERO DE CONTROL FEDERAL'!L35+'[1]TABLERO DE CONTROL ESTATAL'!M33+'[1]TABLERO DE CONTROL PROPIOS'!M33</f>
        <v>0</v>
      </c>
      <c r="M33" s="34">
        <f t="shared" si="0"/>
        <v>0</v>
      </c>
      <c r="N33" s="48">
        <v>0</v>
      </c>
      <c r="O33" s="54" t="str">
        <f>'TABLERO DE CONTROL RESUMEN'!O32</f>
        <v>N/A</v>
      </c>
    </row>
    <row r="34" spans="1:15" ht="69" customHeight="1" x14ac:dyDescent="0.2">
      <c r="A34" s="51">
        <v>13</v>
      </c>
      <c r="B34" s="32">
        <v>4.3</v>
      </c>
      <c r="C34" s="106" t="s">
        <v>43</v>
      </c>
      <c r="D34" s="106"/>
      <c r="E34" s="44" t="s">
        <v>11</v>
      </c>
      <c r="F34" s="41">
        <v>7</v>
      </c>
      <c r="G34" s="41">
        <v>7</v>
      </c>
      <c r="H34" s="41">
        <f>'TABLERO DE CONTROL RESUMEN'!H33</f>
        <v>6</v>
      </c>
      <c r="I34" s="41">
        <f>H34-G34</f>
        <v>-1</v>
      </c>
      <c r="J34" s="34">
        <v>0</v>
      </c>
      <c r="K34" s="34">
        <f>J34</f>
        <v>0</v>
      </c>
      <c r="L34" s="34">
        <f>+'[1]TABLERO DE CONTROL FEDERAL'!L36+'[1]TABLERO DE CONTROL ESTATAL'!M34+'[1]TABLERO DE CONTROL PROPIOS'!M34</f>
        <v>0</v>
      </c>
      <c r="M34" s="34">
        <f t="shared" si="0"/>
        <v>0</v>
      </c>
      <c r="N34" s="48">
        <v>0</v>
      </c>
      <c r="O34" s="52" t="str">
        <f>'TABLERO DE CONTROL RESUMEN'!O33</f>
        <v>Se seguirá fomentando la participación en convocatorias de investigación.</v>
      </c>
    </row>
    <row r="35" spans="1:15" ht="59.25" customHeight="1" x14ac:dyDescent="0.2">
      <c r="A35" s="53">
        <v>14</v>
      </c>
      <c r="B35" s="32">
        <v>4.4000000000000004</v>
      </c>
      <c r="C35" s="106" t="s">
        <v>41</v>
      </c>
      <c r="D35" s="106"/>
      <c r="E35" s="44" t="s">
        <v>23</v>
      </c>
      <c r="F35" s="43" t="s">
        <v>40</v>
      </c>
      <c r="G35" s="43" t="s">
        <v>40</v>
      </c>
      <c r="H35" s="43" t="str">
        <f>'TABLERO DE CONTROL RESUMEN'!H34</f>
        <v>72     Estudiantes</v>
      </c>
      <c r="I35" s="43">
        <v>54</v>
      </c>
      <c r="J35" s="34">
        <v>89500</v>
      </c>
      <c r="K35" s="34">
        <f>J35</f>
        <v>89500</v>
      </c>
      <c r="L35" s="34">
        <f>24000+65500</f>
        <v>89500</v>
      </c>
      <c r="M35" s="34">
        <f t="shared" si="0"/>
        <v>0</v>
      </c>
      <c r="N35" s="48">
        <f>L35/J35</f>
        <v>1</v>
      </c>
      <c r="O35" s="52" t="str">
        <f>'TABLERO DE CONTROL RESUMEN'!O34</f>
        <v>-</v>
      </c>
    </row>
    <row r="36" spans="1:15" ht="76.5" customHeight="1" x14ac:dyDescent="0.2">
      <c r="A36" s="51">
        <v>15</v>
      </c>
      <c r="B36" s="32">
        <v>5.0999999999999996</v>
      </c>
      <c r="C36" s="106" t="s">
        <v>38</v>
      </c>
      <c r="D36" s="106"/>
      <c r="E36" s="75" t="s">
        <v>37</v>
      </c>
      <c r="F36" s="44">
        <v>0</v>
      </c>
      <c r="G36" s="44">
        <v>0</v>
      </c>
      <c r="H36" s="44">
        <f>'TABLERO DE CONTROL RESUMEN'!H35</f>
        <v>0</v>
      </c>
      <c r="I36" s="41">
        <v>0</v>
      </c>
      <c r="J36" s="34">
        <v>0</v>
      </c>
      <c r="K36" s="34">
        <f>+'[1]TABLERO DE CONTROL FEDERAL'!K38+'[1]TABLERO DE CONTROL ESTATAL'!L36+'[1]TABLERO DE CONTROL PROPIOS'!L36</f>
        <v>0</v>
      </c>
      <c r="L36" s="34">
        <f>+'[1]TABLERO DE CONTROL FEDERAL'!L38+'[1]TABLERO DE CONTROL ESTATAL'!M36+'[1]TABLERO DE CONTROL PROPIOS'!M36</f>
        <v>0</v>
      </c>
      <c r="M36" s="34">
        <f t="shared" si="0"/>
        <v>0</v>
      </c>
      <c r="N36" s="48">
        <v>0</v>
      </c>
      <c r="O36" s="52" t="str">
        <f>'TABLERO DE CONTROL RESUMEN'!O35</f>
        <v>N/A</v>
      </c>
    </row>
    <row r="37" spans="1:15" ht="54.75" customHeight="1" x14ac:dyDescent="0.2">
      <c r="A37" s="118">
        <v>16</v>
      </c>
      <c r="B37" s="120">
        <v>5.2</v>
      </c>
      <c r="C37" s="122" t="s">
        <v>35</v>
      </c>
      <c r="D37" s="123"/>
      <c r="E37" s="104" t="s">
        <v>34</v>
      </c>
      <c r="F37" s="39">
        <v>0.48</v>
      </c>
      <c r="G37" s="39">
        <v>0.48</v>
      </c>
      <c r="H37" s="40">
        <f>'TABLERO DE CONTROL RESUMEN'!H36</f>
        <v>0.56000000000000005</v>
      </c>
      <c r="I37" s="145">
        <f>+H37-G37</f>
        <v>8.0000000000000071E-2</v>
      </c>
      <c r="J37" s="143">
        <v>10000</v>
      </c>
      <c r="K37" s="143">
        <f>J37</f>
        <v>10000</v>
      </c>
      <c r="L37" s="143">
        <f>5000+4500</f>
        <v>9500</v>
      </c>
      <c r="M37" s="143">
        <f t="shared" si="0"/>
        <v>500</v>
      </c>
      <c r="N37" s="141">
        <f>L37/J37</f>
        <v>0.95</v>
      </c>
      <c r="O37" s="138" t="s">
        <v>96</v>
      </c>
    </row>
    <row r="38" spans="1:15" ht="53.25" customHeight="1" x14ac:dyDescent="0.2">
      <c r="A38" s="119"/>
      <c r="B38" s="121"/>
      <c r="C38" s="124"/>
      <c r="D38" s="125"/>
      <c r="E38" s="105"/>
      <c r="F38" s="37" t="s">
        <v>32</v>
      </c>
      <c r="G38" s="37" t="s">
        <v>32</v>
      </c>
      <c r="H38" s="37" t="str">
        <f>'TABLERO DE CONTROL RESUMEN'!H37</f>
        <v>22 Estudiantes</v>
      </c>
      <c r="I38" s="146"/>
      <c r="J38" s="144"/>
      <c r="K38" s="144"/>
      <c r="L38" s="144"/>
      <c r="M38" s="144"/>
      <c r="N38" s="142"/>
      <c r="O38" s="138"/>
    </row>
    <row r="39" spans="1:15" ht="58.5" customHeight="1" x14ac:dyDescent="0.2">
      <c r="A39" s="51">
        <v>17</v>
      </c>
      <c r="B39" s="32">
        <v>5.3</v>
      </c>
      <c r="C39" s="106" t="s">
        <v>30</v>
      </c>
      <c r="D39" s="106"/>
      <c r="E39" s="44" t="s">
        <v>11</v>
      </c>
      <c r="F39" s="41">
        <v>15</v>
      </c>
      <c r="G39" s="41">
        <v>15</v>
      </c>
      <c r="H39" s="41">
        <f>'TABLERO DE CONTROL RESUMEN'!H38</f>
        <v>14</v>
      </c>
      <c r="I39" s="41">
        <f>+H39-G39</f>
        <v>-1</v>
      </c>
      <c r="J39" s="34">
        <v>6000</v>
      </c>
      <c r="K39" s="34">
        <f>J39</f>
        <v>6000</v>
      </c>
      <c r="L39" s="34">
        <v>3500</v>
      </c>
      <c r="M39" s="34">
        <f>+K39-L39</f>
        <v>2500</v>
      </c>
      <c r="N39" s="48">
        <f>L39/J39</f>
        <v>0.58333333333333337</v>
      </c>
      <c r="O39" s="54" t="str">
        <f>'TABLERO DE CONTROL RESUMEN'!O38</f>
        <v>-</v>
      </c>
    </row>
    <row r="40" spans="1:15" ht="96.75" customHeight="1" x14ac:dyDescent="0.2">
      <c r="A40" s="53">
        <v>18</v>
      </c>
      <c r="B40" s="32">
        <v>5.4</v>
      </c>
      <c r="C40" s="107" t="s">
        <v>29</v>
      </c>
      <c r="D40" s="108"/>
      <c r="E40" s="44" t="s">
        <v>23</v>
      </c>
      <c r="F40" s="43" t="s">
        <v>28</v>
      </c>
      <c r="G40" s="43" t="s">
        <v>28</v>
      </c>
      <c r="H40" s="43" t="str">
        <f>'TABLERO DE CONTROL RESUMEN'!H39</f>
        <v>34     Estudiantes</v>
      </c>
      <c r="I40" s="41">
        <f>34-20</f>
        <v>14</v>
      </c>
      <c r="J40" s="34">
        <v>83606</v>
      </c>
      <c r="K40" s="34">
        <f>J40</f>
        <v>83606</v>
      </c>
      <c r="L40" s="34">
        <f>5000+6506+63320</f>
        <v>74826</v>
      </c>
      <c r="M40" s="34">
        <f>+K40-L40</f>
        <v>8780</v>
      </c>
      <c r="N40" s="48">
        <f>L40/J40</f>
        <v>0.89498361361624768</v>
      </c>
      <c r="O40" s="54" t="str">
        <f>'TABLERO DE CONTROL RESUMEN'!O39</f>
        <v>-</v>
      </c>
    </row>
    <row r="41" spans="1:15" ht="35.25" customHeight="1" x14ac:dyDescent="0.2">
      <c r="A41" s="51">
        <v>19</v>
      </c>
      <c r="B41" s="32">
        <v>5.5</v>
      </c>
      <c r="C41" s="106" t="s">
        <v>26</v>
      </c>
      <c r="D41" s="106"/>
      <c r="E41" s="44" t="s">
        <v>25</v>
      </c>
      <c r="F41" s="43">
        <v>0</v>
      </c>
      <c r="G41" s="43">
        <v>0</v>
      </c>
      <c r="H41" s="43">
        <f>'TABLERO DE CONTROL RESUMEN'!H40</f>
        <v>0</v>
      </c>
      <c r="I41" s="41">
        <v>0</v>
      </c>
      <c r="J41" s="34">
        <v>0</v>
      </c>
      <c r="K41" s="34">
        <v>0</v>
      </c>
      <c r="L41" s="34">
        <v>0</v>
      </c>
      <c r="M41" s="34">
        <f>+K41-L41</f>
        <v>0</v>
      </c>
      <c r="N41" s="48">
        <v>0</v>
      </c>
      <c r="O41" s="54" t="str">
        <f>'TABLERO DE CONTROL RESUMEN'!O40</f>
        <v>N/A</v>
      </c>
    </row>
    <row r="42" spans="1:15" ht="38.25" customHeight="1" x14ac:dyDescent="0.2">
      <c r="A42" s="53">
        <v>20</v>
      </c>
      <c r="B42" s="32">
        <v>5.6</v>
      </c>
      <c r="C42" s="106" t="s">
        <v>24</v>
      </c>
      <c r="D42" s="106"/>
      <c r="E42" s="44" t="s">
        <v>23</v>
      </c>
      <c r="F42" s="43" t="s">
        <v>22</v>
      </c>
      <c r="G42" s="43" t="s">
        <v>22</v>
      </c>
      <c r="H42" s="43" t="str">
        <f>'TABLERO DE CONTROL RESUMEN'!H41</f>
        <v>45   Estudiantes</v>
      </c>
      <c r="I42" s="41">
        <f>45-35</f>
        <v>10</v>
      </c>
      <c r="J42" s="34">
        <v>0</v>
      </c>
      <c r="K42" s="34">
        <f>J42</f>
        <v>0</v>
      </c>
      <c r="L42" s="34">
        <f>+'[1]TABLERO DE CONTROL FEDERAL'!L44+'[1]TABLERO DE CONTROL ESTATAL'!M42+'[1]TABLERO DE CONTROL PROPIOS'!M42</f>
        <v>0</v>
      </c>
      <c r="M42" s="34">
        <f>+K42-L42</f>
        <v>0</v>
      </c>
      <c r="N42" s="48">
        <v>0</v>
      </c>
      <c r="O42" s="54" t="str">
        <f>'TABLERO DE CONTROL RESUMEN'!O41</f>
        <v>N/A</v>
      </c>
    </row>
    <row r="43" spans="1:15" ht="35.25" customHeight="1" x14ac:dyDescent="0.2">
      <c r="A43" s="118">
        <v>21</v>
      </c>
      <c r="B43" s="120">
        <v>6.1</v>
      </c>
      <c r="C43" s="122" t="s">
        <v>20</v>
      </c>
      <c r="D43" s="123"/>
      <c r="E43" s="104" t="s">
        <v>19</v>
      </c>
      <c r="F43" s="45" t="s">
        <v>18</v>
      </c>
      <c r="G43" s="45" t="s">
        <v>17</v>
      </c>
      <c r="H43" s="45" t="str">
        <f>'TABLERO DE CONTROL RESUMEN'!H42</f>
        <v>11  Directivos</v>
      </c>
      <c r="I43" s="41">
        <v>0</v>
      </c>
      <c r="J43" s="143">
        <v>0</v>
      </c>
      <c r="K43" s="143">
        <f>J43</f>
        <v>0</v>
      </c>
      <c r="L43" s="143">
        <f>+'[1]TABLERO DE CONTROL FEDERAL'!L45+'[1]TABLERO DE CONTROL ESTATAL'!M43+'[1]TABLERO DE CONTROL PROPIOS'!M43</f>
        <v>0</v>
      </c>
      <c r="M43" s="143">
        <f>+K43-L43</f>
        <v>0</v>
      </c>
      <c r="N43" s="141">
        <v>0</v>
      </c>
      <c r="O43" s="126" t="s">
        <v>96</v>
      </c>
    </row>
    <row r="44" spans="1:15" ht="30" customHeight="1" x14ac:dyDescent="0.2">
      <c r="A44" s="119"/>
      <c r="B44" s="121"/>
      <c r="C44" s="124"/>
      <c r="D44" s="125"/>
      <c r="E44" s="105"/>
      <c r="F44" s="46" t="s">
        <v>16</v>
      </c>
      <c r="G44" s="46" t="s">
        <v>16</v>
      </c>
      <c r="H44" s="46" t="str">
        <f>'TABLERO DE CONTROL RESUMEN'!H43</f>
        <v>17 No docentes</v>
      </c>
      <c r="I44" s="41">
        <f>17-42</f>
        <v>-25</v>
      </c>
      <c r="J44" s="144"/>
      <c r="K44" s="144"/>
      <c r="L44" s="144"/>
      <c r="M44" s="144"/>
      <c r="N44" s="142"/>
      <c r="O44" s="126"/>
    </row>
    <row r="45" spans="1:15" ht="52.5" customHeight="1" thickBot="1" x14ac:dyDescent="0.25">
      <c r="A45" s="58">
        <v>22</v>
      </c>
      <c r="B45" s="38">
        <v>6.2</v>
      </c>
      <c r="C45" s="103" t="s">
        <v>14</v>
      </c>
      <c r="D45" s="103"/>
      <c r="E45" s="76" t="s">
        <v>13</v>
      </c>
      <c r="F45" s="59">
        <v>3</v>
      </c>
      <c r="G45" s="59">
        <v>3</v>
      </c>
      <c r="H45" s="59">
        <f>'TABLERO DE CONTROL RESUMEN'!H44</f>
        <v>4</v>
      </c>
      <c r="I45" s="60">
        <f>+H45-G45</f>
        <v>1</v>
      </c>
      <c r="J45" s="61">
        <v>160000</v>
      </c>
      <c r="K45" s="61">
        <f>J45</f>
        <v>160000</v>
      </c>
      <c r="L45" s="61">
        <f>15000+145000</f>
        <v>160000</v>
      </c>
      <c r="M45" s="61">
        <f>+K45-L45</f>
        <v>0</v>
      </c>
      <c r="N45" s="49">
        <f>L45/J45</f>
        <v>1</v>
      </c>
      <c r="O45" s="57" t="str">
        <f>'TABLERO DE CONTROL RESUMEN'!O44</f>
        <v>-</v>
      </c>
    </row>
    <row r="46" spans="1:15" s="4" customFormat="1" ht="34.5" customHeight="1" thickBot="1" x14ac:dyDescent="0.3">
      <c r="A46" s="111" t="s">
        <v>12</v>
      </c>
      <c r="B46" s="112"/>
      <c r="C46" s="112"/>
      <c r="D46" s="113"/>
      <c r="E46" s="69"/>
      <c r="F46" s="83"/>
      <c r="G46" s="84"/>
      <c r="H46" s="69"/>
      <c r="I46" s="84"/>
      <c r="J46" s="85">
        <f>SUM(J15:J45)</f>
        <v>11514566</v>
      </c>
      <c r="K46" s="85">
        <f>SUM(K15:K45)</f>
        <v>11514566</v>
      </c>
      <c r="L46" s="85">
        <f>SUM(L15:L45)</f>
        <v>8560560.5300000012</v>
      </c>
      <c r="M46" s="85">
        <f>SUM(M15:M45)</f>
        <v>2954005.4699999997</v>
      </c>
      <c r="N46" s="85"/>
      <c r="O46" s="86"/>
    </row>
    <row r="47" spans="1:15" s="4" customFormat="1" ht="71.25" customHeight="1" thickBot="1" x14ac:dyDescent="0.3">
      <c r="A47" s="77">
        <v>23</v>
      </c>
      <c r="B47" s="78"/>
      <c r="C47" s="186" t="s">
        <v>111</v>
      </c>
      <c r="D47" s="187"/>
      <c r="E47" s="60" t="s">
        <v>11</v>
      </c>
      <c r="F47" s="79">
        <v>0</v>
      </c>
      <c r="G47" s="80">
        <v>0</v>
      </c>
      <c r="H47" s="80">
        <v>0</v>
      </c>
      <c r="I47" s="80">
        <v>0</v>
      </c>
      <c r="J47" s="81">
        <v>0</v>
      </c>
      <c r="K47" s="81">
        <v>0</v>
      </c>
      <c r="L47" s="81">
        <v>0</v>
      </c>
      <c r="M47" s="81">
        <v>0</v>
      </c>
      <c r="N47" s="81"/>
      <c r="O47" s="82" t="str">
        <f>'TABLERO DE CONTROL RESUMEN'!O46</f>
        <v>N/A</v>
      </c>
    </row>
    <row r="48" spans="1:15" s="4" customFormat="1" ht="45" customHeight="1" thickBot="1" x14ac:dyDescent="0.3">
      <c r="A48" s="130" t="s">
        <v>9</v>
      </c>
      <c r="B48" s="131"/>
      <c r="C48" s="131"/>
      <c r="D48" s="131"/>
      <c r="E48" s="131"/>
      <c r="F48" s="131"/>
      <c r="G48" s="131"/>
      <c r="H48" s="131"/>
      <c r="I48" s="132"/>
      <c r="J48" s="72">
        <f>+J46+J47</f>
        <v>11514566</v>
      </c>
      <c r="K48" s="72">
        <f>+K46+K47</f>
        <v>11514566</v>
      </c>
      <c r="L48" s="72">
        <f>+L46+L47</f>
        <v>8560560.5300000012</v>
      </c>
      <c r="M48" s="72">
        <f>+J48-L48</f>
        <v>2954005.4699999988</v>
      </c>
      <c r="N48" s="72"/>
      <c r="O48" s="74"/>
    </row>
    <row r="49" spans="1:15" s="4" customFormat="1" ht="15.75" customHeight="1" x14ac:dyDescent="0.25">
      <c r="A49" s="2" t="s">
        <v>112</v>
      </c>
      <c r="B49" s="2"/>
      <c r="C49" s="2"/>
      <c r="J49" s="18"/>
      <c r="K49" s="16"/>
      <c r="L49" s="17"/>
      <c r="M49" s="17"/>
      <c r="N49" s="16"/>
    </row>
    <row r="50" spans="1:15" s="4" customFormat="1" ht="17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4" t="s">
        <v>8</v>
      </c>
      <c r="O50" s="13"/>
    </row>
    <row r="51" spans="1:15" s="4" customFormat="1" ht="12.75" customHeight="1" x14ac:dyDescent="0.2">
      <c r="A51" s="5"/>
      <c r="B51" s="133" t="s">
        <v>7</v>
      </c>
      <c r="C51" s="133"/>
      <c r="D51" s="133"/>
      <c r="E51" s="12"/>
      <c r="G51" s="5"/>
      <c r="H51" s="5"/>
      <c r="I51" s="5"/>
      <c r="J51" s="133" t="s">
        <v>6</v>
      </c>
      <c r="K51" s="133"/>
      <c r="M51" s="5"/>
      <c r="N51" s="133" t="s">
        <v>5</v>
      </c>
      <c r="O51" s="133"/>
    </row>
    <row r="52" spans="1:15" s="4" customFormat="1" ht="18" customHeight="1" x14ac:dyDescent="0.2">
      <c r="A52" s="12"/>
      <c r="B52" s="11"/>
      <c r="C52" s="10"/>
      <c r="D52" s="11"/>
      <c r="E52" s="12"/>
      <c r="H52" s="12"/>
      <c r="I52" s="10"/>
      <c r="J52" s="11"/>
      <c r="K52" s="10"/>
      <c r="L52" s="9"/>
      <c r="N52" s="5"/>
      <c r="O52" s="5"/>
    </row>
    <row r="53" spans="1:15" s="4" customFormat="1" ht="25.5" customHeight="1" x14ac:dyDescent="0.2">
      <c r="A53" s="5"/>
      <c r="B53" s="102" t="s">
        <v>4</v>
      </c>
      <c r="C53" s="102"/>
      <c r="D53" s="102"/>
      <c r="E53" s="7"/>
      <c r="G53" s="7"/>
      <c r="H53" s="7"/>
      <c r="I53" s="7"/>
      <c r="J53" s="102" t="s">
        <v>3</v>
      </c>
      <c r="K53" s="102"/>
      <c r="M53" s="6"/>
      <c r="N53" s="127" t="s">
        <v>2</v>
      </c>
      <c r="O53" s="127"/>
    </row>
    <row r="54" spans="1:15" s="5" customFormat="1" ht="29.25" customHeight="1" x14ac:dyDescent="0.2">
      <c r="A54" s="8"/>
      <c r="B54" s="102" t="s">
        <v>114</v>
      </c>
      <c r="C54" s="102"/>
      <c r="D54" s="102"/>
      <c r="E54" s="7"/>
      <c r="G54" s="7"/>
      <c r="H54" s="7"/>
      <c r="I54" s="7"/>
      <c r="J54" s="102" t="s">
        <v>1</v>
      </c>
      <c r="K54" s="102"/>
      <c r="M54" s="6"/>
      <c r="N54" s="127" t="s">
        <v>0</v>
      </c>
      <c r="O54" s="127"/>
    </row>
  </sheetData>
  <mergeCells count="143">
    <mergeCell ref="K19:K20"/>
    <mergeCell ref="I19:I20"/>
    <mergeCell ref="J19:J20"/>
    <mergeCell ref="N17:N18"/>
    <mergeCell ref="M17:M18"/>
    <mergeCell ref="L17:L18"/>
    <mergeCell ref="K17:K18"/>
    <mergeCell ref="J17:J18"/>
    <mergeCell ref="A1:O1"/>
    <mergeCell ref="A4:O4"/>
    <mergeCell ref="O28:O29"/>
    <mergeCell ref="O30:O31"/>
    <mergeCell ref="A2:O2"/>
    <mergeCell ref="A3:O3"/>
    <mergeCell ref="A5:O5"/>
    <mergeCell ref="A15:A16"/>
    <mergeCell ref="I28:I29"/>
    <mergeCell ref="J28:J29"/>
    <mergeCell ref="K28:K29"/>
    <mergeCell ref="L28:L29"/>
    <mergeCell ref="M28:M29"/>
    <mergeCell ref="N28:N29"/>
    <mergeCell ref="O15:O16"/>
    <mergeCell ref="O17:O18"/>
    <mergeCell ref="C15:D16"/>
    <mergeCell ref="E15:E16"/>
    <mergeCell ref="B15:B16"/>
    <mergeCell ref="I15:I16"/>
    <mergeCell ref="C17:D18"/>
    <mergeCell ref="I17:I18"/>
    <mergeCell ref="K15:K16"/>
    <mergeCell ref="J15:J16"/>
    <mergeCell ref="N15:N16"/>
    <mergeCell ref="M15:M16"/>
    <mergeCell ref="L15:L16"/>
    <mergeCell ref="E6:G6"/>
    <mergeCell ref="B30:B31"/>
    <mergeCell ref="B21:B22"/>
    <mergeCell ref="B19:B20"/>
    <mergeCell ref="C23:D23"/>
    <mergeCell ref="C24:D24"/>
    <mergeCell ref="C25:D25"/>
    <mergeCell ref="B28:B29"/>
    <mergeCell ref="B13:B14"/>
    <mergeCell ref="E13:E14"/>
    <mergeCell ref="I13:I14"/>
    <mergeCell ref="J13:J14"/>
    <mergeCell ref="F13:F14"/>
    <mergeCell ref="K13:K14"/>
    <mergeCell ref="L13:L14"/>
    <mergeCell ref="I9:J9"/>
    <mergeCell ref="N30:N31"/>
    <mergeCell ref="M30:M31"/>
    <mergeCell ref="L30:L31"/>
    <mergeCell ref="K30:K31"/>
    <mergeCell ref="J30:J31"/>
    <mergeCell ref="O37:O38"/>
    <mergeCell ref="C35:D35"/>
    <mergeCell ref="C19:D20"/>
    <mergeCell ref="C21:D22"/>
    <mergeCell ref="E37:E38"/>
    <mergeCell ref="N26:N27"/>
    <mergeCell ref="M26:M27"/>
    <mergeCell ref="L26:L27"/>
    <mergeCell ref="K26:K27"/>
    <mergeCell ref="J26:J27"/>
    <mergeCell ref="I26:I27"/>
    <mergeCell ref="N21:N22"/>
    <mergeCell ref="M21:M22"/>
    <mergeCell ref="L21:L22"/>
    <mergeCell ref="O26:O27"/>
    <mergeCell ref="K37:K38"/>
    <mergeCell ref="J37:J38"/>
    <mergeCell ref="I37:I38"/>
    <mergeCell ref="K21:K22"/>
    <mergeCell ref="J21:J22"/>
    <mergeCell ref="I21:I22"/>
    <mergeCell ref="N19:N20"/>
    <mergeCell ref="M19:M20"/>
    <mergeCell ref="L19:L20"/>
    <mergeCell ref="N53:O53"/>
    <mergeCell ref="N51:O51"/>
    <mergeCell ref="N54:O54"/>
    <mergeCell ref="J53:K53"/>
    <mergeCell ref="J54:K54"/>
    <mergeCell ref="B54:D54"/>
    <mergeCell ref="B51:D51"/>
    <mergeCell ref="A48:I48"/>
    <mergeCell ref="O43:O44"/>
    <mergeCell ref="N43:N44"/>
    <mergeCell ref="M43:M44"/>
    <mergeCell ref="L43:L44"/>
    <mergeCell ref="K43:K44"/>
    <mergeCell ref="J43:J44"/>
    <mergeCell ref="E43:E44"/>
    <mergeCell ref="C47:D47"/>
    <mergeCell ref="C45:D45"/>
    <mergeCell ref="A43:A44"/>
    <mergeCell ref="C43:D44"/>
    <mergeCell ref="B53:D53"/>
    <mergeCell ref="B43:B44"/>
    <mergeCell ref="M13:M14"/>
    <mergeCell ref="E17:E18"/>
    <mergeCell ref="G13:H13"/>
    <mergeCell ref="A37:A38"/>
    <mergeCell ref="B17:B18"/>
    <mergeCell ref="A26:A27"/>
    <mergeCell ref="A28:A29"/>
    <mergeCell ref="C36:D36"/>
    <mergeCell ref="A19:A20"/>
    <mergeCell ref="C41:D41"/>
    <mergeCell ref="C39:D39"/>
    <mergeCell ref="C34:D34"/>
    <mergeCell ref="E26:E27"/>
    <mergeCell ref="A17:A18"/>
    <mergeCell ref="A13:A14"/>
    <mergeCell ref="A21:A22"/>
    <mergeCell ref="C37:D38"/>
    <mergeCell ref="J51:K51"/>
    <mergeCell ref="O13:O14"/>
    <mergeCell ref="N13:N14"/>
    <mergeCell ref="A46:D46"/>
    <mergeCell ref="C13:D14"/>
    <mergeCell ref="B37:B38"/>
    <mergeCell ref="A30:A31"/>
    <mergeCell ref="C26:D27"/>
    <mergeCell ref="B26:B27"/>
    <mergeCell ref="C28:D29"/>
    <mergeCell ref="C32:D32"/>
    <mergeCell ref="C33:D33"/>
    <mergeCell ref="E21:E22"/>
    <mergeCell ref="E19:E20"/>
    <mergeCell ref="C30:D31"/>
    <mergeCell ref="E30:E31"/>
    <mergeCell ref="E28:E29"/>
    <mergeCell ref="C42:D42"/>
    <mergeCell ref="C40:D40"/>
    <mergeCell ref="I30:I31"/>
    <mergeCell ref="N37:N38"/>
    <mergeCell ref="M37:M38"/>
    <mergeCell ref="L37:L38"/>
    <mergeCell ref="O19:O20"/>
    <mergeCell ref="O21:O22"/>
  </mergeCells>
  <printOptions horizontalCentered="1" verticalCentered="1"/>
  <pageMargins left="0.23622047244094491" right="0.11811023622047245" top="1.1811023622047245" bottom="0.19685039370078741" header="3.937007874015748E-2" footer="0.19685039370078741"/>
  <pageSetup paperSize="5" scale="43" orientation="landscape" r:id="rId1"/>
  <headerFooter alignWithMargins="0">
    <oddHeader>&amp;C
&amp;G</oddHeader>
    <oddFooter>&amp;R&amp;P de  &amp;N</oddFooter>
  </headerFooter>
  <rowBreaks count="1" manualBreakCount="1">
    <brk id="33" max="14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4E6A-34AA-4CFD-9816-71D8A7DEC680}">
  <dimension ref="A1:O54"/>
  <sheetViews>
    <sheetView zoomScale="60" zoomScaleNormal="60" workbookViewId="0">
      <selection activeCell="A5" sqref="A5:O5"/>
    </sheetView>
  </sheetViews>
  <sheetFormatPr baseColWidth="10" defaultColWidth="10.7109375" defaultRowHeight="12.75" x14ac:dyDescent="0.2"/>
  <cols>
    <col min="1" max="1" width="14.85546875" style="1" customWidth="1"/>
    <col min="2" max="2" width="16.140625" style="1" customWidth="1"/>
    <col min="3" max="3" width="18.7109375" style="1" customWidth="1"/>
    <col min="4" max="4" width="31.85546875" style="1" customWidth="1"/>
    <col min="5" max="5" width="14.5703125" style="1" customWidth="1"/>
    <col min="6" max="6" width="14.28515625" style="1" customWidth="1"/>
    <col min="7" max="7" width="13.85546875" style="1" customWidth="1"/>
    <col min="8" max="8" width="14" style="1" customWidth="1"/>
    <col min="9" max="9" width="13.7109375" style="1" customWidth="1"/>
    <col min="10" max="10" width="26.42578125" style="1" customWidth="1"/>
    <col min="11" max="11" width="28.42578125" style="1" customWidth="1"/>
    <col min="12" max="12" width="25.85546875" style="1" customWidth="1"/>
    <col min="13" max="13" width="26.42578125" style="1" customWidth="1"/>
    <col min="14" max="14" width="26.28515625" style="1" customWidth="1"/>
    <col min="15" max="15" width="110.5703125" style="1" customWidth="1"/>
    <col min="16" max="16384" width="10.7109375" style="1"/>
  </cols>
  <sheetData>
    <row r="1" spans="1:15" ht="29.25" customHeight="1" x14ac:dyDescent="0.3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0.25" x14ac:dyDescent="0.3">
      <c r="A2" s="170" t="s">
        <v>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0.25" x14ac:dyDescent="0.3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1" customHeight="1" x14ac:dyDescent="0.25">
      <c r="A4" s="171" t="s">
        <v>92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" x14ac:dyDescent="0.25">
      <c r="A5" s="171" t="s">
        <v>33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8" customHeight="1" x14ac:dyDescent="0.25">
      <c r="A6" s="26"/>
      <c r="B6" s="26"/>
      <c r="C6" s="26"/>
      <c r="D6" s="21"/>
      <c r="E6" s="22"/>
      <c r="F6" s="22"/>
      <c r="G6" s="22"/>
      <c r="H6" s="3"/>
      <c r="I6" s="3"/>
      <c r="J6" s="3"/>
      <c r="K6" s="3"/>
      <c r="L6" s="3"/>
      <c r="M6" s="3"/>
      <c r="O6" s="3"/>
    </row>
    <row r="7" spans="1:15" ht="17.25" customHeight="1" x14ac:dyDescent="0.25">
      <c r="A7" s="26"/>
      <c r="B7" s="26"/>
      <c r="C7" s="26"/>
      <c r="D7" s="23"/>
      <c r="E7" s="24"/>
      <c r="F7" s="24"/>
      <c r="G7" s="24"/>
      <c r="H7" s="3"/>
      <c r="J7" s="28" t="s">
        <v>100</v>
      </c>
      <c r="K7" s="20">
        <v>12</v>
      </c>
      <c r="L7" s="3"/>
      <c r="M7" s="3"/>
      <c r="O7" s="3"/>
    </row>
    <row r="8" spans="1:15" ht="16.5" customHeight="1" x14ac:dyDescent="0.25">
      <c r="A8" s="26"/>
      <c r="B8" s="25"/>
      <c r="C8" s="25"/>
      <c r="D8" s="25"/>
      <c r="E8" s="24"/>
      <c r="F8" s="26"/>
      <c r="G8" s="26"/>
      <c r="H8" s="30"/>
      <c r="J8" s="30"/>
      <c r="M8" s="3"/>
      <c r="N8" s="3"/>
      <c r="O8" s="3"/>
    </row>
    <row r="9" spans="1:15" ht="18.75" customHeight="1" x14ac:dyDescent="0.25">
      <c r="A9" s="26"/>
      <c r="B9" s="29"/>
      <c r="C9" s="27"/>
      <c r="D9" s="27"/>
      <c r="E9" s="24"/>
      <c r="F9" s="26"/>
      <c r="G9" s="26"/>
      <c r="H9" s="30"/>
      <c r="I9" s="101" t="s">
        <v>101</v>
      </c>
      <c r="J9" s="101"/>
      <c r="K9" s="3" t="s">
        <v>102</v>
      </c>
      <c r="L9" s="3"/>
      <c r="M9" s="3"/>
      <c r="N9" s="3"/>
      <c r="O9" s="3"/>
    </row>
    <row r="10" spans="1:15" ht="19.5" customHeight="1" x14ac:dyDescent="0.25">
      <c r="B10" s="19"/>
      <c r="C10" s="19"/>
      <c r="D10" s="19"/>
      <c r="E10" s="19"/>
      <c r="H10" s="30"/>
      <c r="I10" s="30"/>
      <c r="J10" s="28" t="s">
        <v>103</v>
      </c>
      <c r="K10" s="3" t="s">
        <v>104</v>
      </c>
      <c r="L10" s="3"/>
      <c r="M10" s="3"/>
      <c r="N10" s="3"/>
      <c r="O10" s="3" t="s">
        <v>99</v>
      </c>
    </row>
    <row r="11" spans="1:15" s="4" customFormat="1" ht="15.75" x14ac:dyDescent="0.25">
      <c r="H11" s="1"/>
      <c r="I11" s="3"/>
      <c r="J11" s="28" t="s">
        <v>105</v>
      </c>
      <c r="K11" s="3" t="s">
        <v>106</v>
      </c>
      <c r="L11" s="3"/>
      <c r="M11" s="3"/>
      <c r="N11" s="3"/>
    </row>
    <row r="12" spans="1:15" s="4" customFormat="1" ht="16.5" thickBot="1" x14ac:dyDescent="0.3">
      <c r="H12" s="1"/>
      <c r="I12" s="3"/>
      <c r="J12" s="28"/>
      <c r="K12" s="3"/>
      <c r="L12" s="3"/>
      <c r="M12" s="3"/>
      <c r="N12" s="3"/>
    </row>
    <row r="13" spans="1:15" s="4" customFormat="1" ht="36" customHeight="1" x14ac:dyDescent="0.2">
      <c r="A13" s="195" t="s">
        <v>89</v>
      </c>
      <c r="B13" s="195" t="s">
        <v>88</v>
      </c>
      <c r="C13" s="189" t="s">
        <v>87</v>
      </c>
      <c r="D13" s="190"/>
      <c r="E13" s="197" t="s">
        <v>86</v>
      </c>
      <c r="F13" s="199" t="s">
        <v>85</v>
      </c>
      <c r="G13" s="201" t="s">
        <v>84</v>
      </c>
      <c r="H13" s="202"/>
      <c r="I13" s="203" t="s">
        <v>83</v>
      </c>
      <c r="J13" s="205" t="s">
        <v>82</v>
      </c>
      <c r="K13" s="193" t="s">
        <v>81</v>
      </c>
      <c r="L13" s="193" t="s">
        <v>80</v>
      </c>
      <c r="M13" s="207" t="s">
        <v>79</v>
      </c>
      <c r="N13" s="209" t="s">
        <v>108</v>
      </c>
      <c r="O13" s="211" t="s">
        <v>113</v>
      </c>
    </row>
    <row r="14" spans="1:15" s="4" customFormat="1" ht="42" customHeight="1" thickBot="1" x14ac:dyDescent="0.25">
      <c r="A14" s="196"/>
      <c r="B14" s="196" t="s">
        <v>77</v>
      </c>
      <c r="C14" s="191"/>
      <c r="D14" s="192"/>
      <c r="E14" s="198"/>
      <c r="F14" s="200"/>
      <c r="G14" s="98" t="s">
        <v>76</v>
      </c>
      <c r="H14" s="98" t="s">
        <v>75</v>
      </c>
      <c r="I14" s="204"/>
      <c r="J14" s="206"/>
      <c r="K14" s="194"/>
      <c r="L14" s="194"/>
      <c r="M14" s="208"/>
      <c r="N14" s="210"/>
      <c r="O14" s="212"/>
    </row>
    <row r="15" spans="1:15" ht="30.75" customHeight="1" x14ac:dyDescent="0.2">
      <c r="A15" s="172">
        <v>1</v>
      </c>
      <c r="B15" s="173">
        <v>1.1000000000000001</v>
      </c>
      <c r="C15" s="174" t="s">
        <v>74</v>
      </c>
      <c r="D15" s="175"/>
      <c r="E15" s="176" t="s">
        <v>73</v>
      </c>
      <c r="F15" s="47">
        <v>1</v>
      </c>
      <c r="G15" s="47">
        <v>1</v>
      </c>
      <c r="H15" s="47">
        <f>'TABLERO DE CONTROL RESUMEN'!H14</f>
        <v>1</v>
      </c>
      <c r="I15" s="177">
        <f>H15-G15</f>
        <v>0</v>
      </c>
      <c r="J15" s="179">
        <v>0</v>
      </c>
      <c r="K15" s="179">
        <f>J15</f>
        <v>0</v>
      </c>
      <c r="L15" s="179">
        <f>+'[1]TABLERO DE CONTROL FEDERAL'!L17+'[1]TABLERO DE CONTROL ESTATAL'!M15+'[1]TABLERO DE CONTROL PROPIOS'!M15</f>
        <v>0</v>
      </c>
      <c r="M15" s="179">
        <f>+K15-L15</f>
        <v>0</v>
      </c>
      <c r="N15" s="181">
        <v>0</v>
      </c>
      <c r="O15" s="183" t="s">
        <v>96</v>
      </c>
    </row>
    <row r="16" spans="1:15" ht="48.75" customHeight="1" x14ac:dyDescent="0.2">
      <c r="A16" s="119"/>
      <c r="B16" s="121"/>
      <c r="C16" s="124"/>
      <c r="D16" s="125"/>
      <c r="E16" s="105"/>
      <c r="F16" s="37" t="s">
        <v>72</v>
      </c>
      <c r="G16" s="37" t="s">
        <v>71</v>
      </c>
      <c r="H16" s="37" t="str">
        <f>'TABLERO DE CONTROL RESUMEN'!H15</f>
        <v>161   Estudiantes</v>
      </c>
      <c r="I16" s="178"/>
      <c r="J16" s="180"/>
      <c r="K16" s="180"/>
      <c r="L16" s="180"/>
      <c r="M16" s="180"/>
      <c r="N16" s="182"/>
      <c r="O16" s="149"/>
    </row>
    <row r="17" spans="1:15" ht="17.25" customHeight="1" x14ac:dyDescent="0.2">
      <c r="A17" s="118">
        <v>2</v>
      </c>
      <c r="B17" s="120">
        <v>1.2</v>
      </c>
      <c r="C17" s="122" t="s">
        <v>70</v>
      </c>
      <c r="D17" s="123"/>
      <c r="E17" s="104" t="s">
        <v>69</v>
      </c>
      <c r="F17" s="39">
        <v>0.57999999999999996</v>
      </c>
      <c r="G17" s="39">
        <v>0.57999999999999996</v>
      </c>
      <c r="H17" s="39">
        <f>'TABLERO DE CONTROL RESUMEN'!H16</f>
        <v>0.57999999999999996</v>
      </c>
      <c r="I17" s="145">
        <f>+H17-G17</f>
        <v>0</v>
      </c>
      <c r="J17" s="143">
        <v>141174</v>
      </c>
      <c r="K17" s="143">
        <f>J17</f>
        <v>141174</v>
      </c>
      <c r="L17" s="143">
        <f>30000+41174+69706.1</f>
        <v>140880.1</v>
      </c>
      <c r="M17" s="143">
        <f>+K17-L17</f>
        <v>293.89999999999418</v>
      </c>
      <c r="N17" s="141">
        <f>L17/J17</f>
        <v>0.99791817190134169</v>
      </c>
      <c r="O17" s="149" t="s">
        <v>96</v>
      </c>
    </row>
    <row r="18" spans="1:15" ht="35.25" customHeight="1" x14ac:dyDescent="0.2">
      <c r="A18" s="119"/>
      <c r="B18" s="121"/>
      <c r="C18" s="124"/>
      <c r="D18" s="125"/>
      <c r="E18" s="105"/>
      <c r="F18" s="37" t="s">
        <v>68</v>
      </c>
      <c r="G18" s="37" t="s">
        <v>68</v>
      </c>
      <c r="H18" s="37" t="str">
        <f>'TABLERO DE CONTROL RESUMEN'!H17</f>
        <v>7 Profesores</v>
      </c>
      <c r="I18" s="146"/>
      <c r="J18" s="144"/>
      <c r="K18" s="144"/>
      <c r="L18" s="144"/>
      <c r="M18" s="144"/>
      <c r="N18" s="142"/>
      <c r="O18" s="149"/>
    </row>
    <row r="19" spans="1:15" ht="32.25" customHeight="1" x14ac:dyDescent="0.2">
      <c r="A19" s="118">
        <v>3</v>
      </c>
      <c r="B19" s="120">
        <v>1.3</v>
      </c>
      <c r="C19" s="122" t="s">
        <v>66</v>
      </c>
      <c r="D19" s="123"/>
      <c r="E19" s="104" t="s">
        <v>65</v>
      </c>
      <c r="F19" s="39">
        <v>0</v>
      </c>
      <c r="G19" s="39">
        <v>0</v>
      </c>
      <c r="H19" s="39">
        <f>'TABLERO DE CONTROL RESUMEN'!H18</f>
        <v>0</v>
      </c>
      <c r="I19" s="145">
        <f>+H19-G19</f>
        <v>0</v>
      </c>
      <c r="J19" s="143">
        <v>0</v>
      </c>
      <c r="K19" s="143">
        <f>J19</f>
        <v>0</v>
      </c>
      <c r="L19" s="143">
        <f>+'[1]TABLERO DE CONTROL FEDERAL'!L21+'[1]TABLERO DE CONTROL ESTATAL'!M19+'[1]TABLERO DE CONTROL PROPIOS'!M19</f>
        <v>0</v>
      </c>
      <c r="M19" s="143">
        <f>+K19-L19</f>
        <v>0</v>
      </c>
      <c r="N19" s="141">
        <v>0</v>
      </c>
      <c r="O19" s="149" t="s">
        <v>96</v>
      </c>
    </row>
    <row r="20" spans="1:15" ht="39" customHeight="1" x14ac:dyDescent="0.2">
      <c r="A20" s="119"/>
      <c r="B20" s="121"/>
      <c r="C20" s="124"/>
      <c r="D20" s="125"/>
      <c r="E20" s="105"/>
      <c r="F20" s="37" t="s">
        <v>44</v>
      </c>
      <c r="G20" s="37" t="s">
        <v>44</v>
      </c>
      <c r="H20" s="37" t="str">
        <f>'TABLERO DE CONTROL RESUMEN'!H19</f>
        <v>Profesores</v>
      </c>
      <c r="I20" s="146"/>
      <c r="J20" s="144"/>
      <c r="K20" s="144"/>
      <c r="L20" s="144"/>
      <c r="M20" s="144"/>
      <c r="N20" s="142"/>
      <c r="O20" s="149"/>
    </row>
    <row r="21" spans="1:15" ht="34.5" customHeight="1" x14ac:dyDescent="0.2">
      <c r="A21" s="118">
        <v>4</v>
      </c>
      <c r="B21" s="120">
        <v>1.4</v>
      </c>
      <c r="C21" s="122" t="s">
        <v>63</v>
      </c>
      <c r="D21" s="123"/>
      <c r="E21" s="104" t="s">
        <v>23</v>
      </c>
      <c r="F21" s="39">
        <v>0.33</v>
      </c>
      <c r="G21" s="39">
        <v>0.33</v>
      </c>
      <c r="H21" s="40">
        <f>'TABLERO DE CONTROL RESUMEN'!H20</f>
        <v>0.1</v>
      </c>
      <c r="I21" s="145">
        <f>+H21-G21</f>
        <v>-0.23</v>
      </c>
      <c r="J21" s="143">
        <v>25000</v>
      </c>
      <c r="K21" s="143">
        <f>J21</f>
        <v>25000</v>
      </c>
      <c r="L21" s="143">
        <f>4580+20000</f>
        <v>24580</v>
      </c>
      <c r="M21" s="143">
        <f>+K21-L21</f>
        <v>420</v>
      </c>
      <c r="N21" s="141">
        <f>L21/J21</f>
        <v>0.98319999999999996</v>
      </c>
      <c r="O21" s="149" t="s">
        <v>96</v>
      </c>
    </row>
    <row r="22" spans="1:15" ht="46.5" customHeight="1" x14ac:dyDescent="0.2">
      <c r="A22" s="119"/>
      <c r="B22" s="121"/>
      <c r="C22" s="124"/>
      <c r="D22" s="125"/>
      <c r="E22" s="105"/>
      <c r="F22" s="37" t="s">
        <v>61</v>
      </c>
      <c r="G22" s="37" t="s">
        <v>61</v>
      </c>
      <c r="H22" s="37" t="str">
        <f>'TABLERO DE CONTROL RESUMEN'!H21</f>
        <v>4 Estudiantes</v>
      </c>
      <c r="I22" s="146"/>
      <c r="J22" s="144"/>
      <c r="K22" s="144"/>
      <c r="L22" s="144"/>
      <c r="M22" s="144"/>
      <c r="N22" s="142"/>
      <c r="O22" s="149"/>
    </row>
    <row r="23" spans="1:15" ht="60" customHeight="1" x14ac:dyDescent="0.2">
      <c r="A23" s="51">
        <v>5</v>
      </c>
      <c r="B23" s="32">
        <v>2.1</v>
      </c>
      <c r="C23" s="107" t="s">
        <v>59</v>
      </c>
      <c r="D23" s="108"/>
      <c r="E23" s="44" t="s">
        <v>23</v>
      </c>
      <c r="F23" s="41">
        <v>418</v>
      </c>
      <c r="G23" s="41">
        <v>418</v>
      </c>
      <c r="H23" s="41">
        <f>'TABLERO DE CONTROL RESUMEN'!H22</f>
        <v>332</v>
      </c>
      <c r="I23" s="41">
        <f>H23-G23</f>
        <v>-86</v>
      </c>
      <c r="J23" s="34">
        <v>11431246.828330001</v>
      </c>
      <c r="K23" s="34">
        <f>J23</f>
        <v>11431246.828330001</v>
      </c>
      <c r="L23" s="34">
        <f>268613+488841.63+30000+8000+62100+40000+6113082.69</f>
        <v>7010637.3200000003</v>
      </c>
      <c r="M23" s="34">
        <f>+K23-L23</f>
        <v>4420609.5083300006</v>
      </c>
      <c r="N23" s="48">
        <f>L23/J23</f>
        <v>0.61328719651346986</v>
      </c>
      <c r="O23" s="52" t="str">
        <f>'TABLERO DE CONTROL RESUMEN'!O22</f>
        <v>Se visitaron 23 IEMS de la región llevando nuestra oferta educativa a 766 estudiantes.</v>
      </c>
    </row>
    <row r="24" spans="1:15" ht="47.25" customHeight="1" x14ac:dyDescent="0.2">
      <c r="A24" s="53">
        <v>6</v>
      </c>
      <c r="B24" s="32">
        <v>2.2000000000000002</v>
      </c>
      <c r="C24" s="107" t="s">
        <v>57</v>
      </c>
      <c r="D24" s="108"/>
      <c r="E24" s="44" t="s">
        <v>23</v>
      </c>
      <c r="F24" s="41">
        <v>0</v>
      </c>
      <c r="G24" s="41">
        <v>0</v>
      </c>
      <c r="H24" s="41">
        <f>'TABLERO DE CONTROL RESUMEN'!H23</f>
        <v>0</v>
      </c>
      <c r="I24" s="41">
        <f>H24-G24</f>
        <v>0</v>
      </c>
      <c r="J24" s="34">
        <f>'TABLERO DE CONTROL RESUMEN'!J23</f>
        <v>0</v>
      </c>
      <c r="K24" s="34">
        <f>+'[1]TABLERO DE CONTROL FEDERAL'!K26+'[1]TABLERO DE CONTROL ESTATAL'!L24+'[1]TABLERO DE CONTROL PROPIOS'!L24</f>
        <v>0</v>
      </c>
      <c r="L24" s="34">
        <f>+'[1]TABLERO DE CONTROL FEDERAL'!L26+'[1]TABLERO DE CONTROL ESTATAL'!M24+'[1]TABLERO DE CONTROL PROPIOS'!M24</f>
        <v>0</v>
      </c>
      <c r="M24" s="34">
        <f>+K24-L24</f>
        <v>0</v>
      </c>
      <c r="N24" s="48">
        <v>0</v>
      </c>
      <c r="O24" s="52" t="str">
        <f>'TABLERO DE CONTROL RESUMEN'!O23</f>
        <v>N/A</v>
      </c>
    </row>
    <row r="25" spans="1:15" ht="52.5" customHeight="1" x14ac:dyDescent="0.2">
      <c r="A25" s="51">
        <v>7</v>
      </c>
      <c r="B25" s="32">
        <v>2.2999999999999998</v>
      </c>
      <c r="C25" s="106" t="s">
        <v>56</v>
      </c>
      <c r="D25" s="106"/>
      <c r="E25" s="44" t="s">
        <v>23</v>
      </c>
      <c r="F25" s="41">
        <v>0</v>
      </c>
      <c r="G25" s="41">
        <v>0</v>
      </c>
      <c r="H25" s="41">
        <f>'TABLERO DE CONTROL RESUMEN'!H24</f>
        <v>0</v>
      </c>
      <c r="I25" s="41">
        <f>H25-G25</f>
        <v>0</v>
      </c>
      <c r="J25" s="34">
        <f>'TABLERO DE CONTROL RESUMEN'!J24</f>
        <v>0</v>
      </c>
      <c r="K25" s="34">
        <f>+'[1]TABLERO DE CONTROL FEDERAL'!K27+'[1]TABLERO DE CONTROL ESTATAL'!L25+'[1]TABLERO DE CONTROL PROPIOS'!L25</f>
        <v>0</v>
      </c>
      <c r="L25" s="34">
        <f>+'[1]TABLERO DE CONTROL FEDERAL'!L27+'[1]TABLERO DE CONTROL ESTATAL'!M25+'[1]TABLERO DE CONTROL PROPIOS'!M25</f>
        <v>0</v>
      </c>
      <c r="M25" s="34">
        <f>+K25-L25</f>
        <v>0</v>
      </c>
      <c r="N25" s="48">
        <v>0</v>
      </c>
      <c r="O25" s="52" t="str">
        <f>'TABLERO DE CONTROL RESUMEN'!O24</f>
        <v>N/A</v>
      </c>
    </row>
    <row r="26" spans="1:15" ht="36.75" customHeight="1" x14ac:dyDescent="0.2">
      <c r="A26" s="118">
        <v>8</v>
      </c>
      <c r="B26" s="120">
        <v>3.1</v>
      </c>
      <c r="C26" s="122" t="s">
        <v>55</v>
      </c>
      <c r="D26" s="123"/>
      <c r="E26" s="104" t="s">
        <v>23</v>
      </c>
      <c r="F26" s="39">
        <v>0.2</v>
      </c>
      <c r="G26" s="39">
        <v>0.2</v>
      </c>
      <c r="H26" s="40">
        <f>'TABLERO DE CONTROL RESUMEN'!H25</f>
        <v>0.3</v>
      </c>
      <c r="I26" s="145">
        <f>+H26-G26</f>
        <v>9.9999999999999978E-2</v>
      </c>
      <c r="J26" s="143">
        <v>3000</v>
      </c>
      <c r="K26" s="143">
        <f>J26</f>
        <v>3000</v>
      </c>
      <c r="L26" s="143">
        <v>3000</v>
      </c>
      <c r="M26" s="143">
        <f>+K26-L26</f>
        <v>0</v>
      </c>
      <c r="N26" s="141">
        <f>L26/J26</f>
        <v>1</v>
      </c>
      <c r="O26" s="138" t="s">
        <v>96</v>
      </c>
    </row>
    <row r="27" spans="1:15" ht="36.75" customHeight="1" x14ac:dyDescent="0.2">
      <c r="A27" s="119"/>
      <c r="B27" s="121"/>
      <c r="C27" s="124"/>
      <c r="D27" s="125"/>
      <c r="E27" s="105"/>
      <c r="F27" s="37" t="s">
        <v>54</v>
      </c>
      <c r="G27" s="37" t="s">
        <v>54</v>
      </c>
      <c r="H27" s="37" t="str">
        <f>'TABLERO DE CONTROL RESUMEN'!H26</f>
        <v>100 Estudiantes</v>
      </c>
      <c r="I27" s="146"/>
      <c r="J27" s="144"/>
      <c r="K27" s="144"/>
      <c r="L27" s="144"/>
      <c r="M27" s="144"/>
      <c r="N27" s="142"/>
      <c r="O27" s="138"/>
    </row>
    <row r="28" spans="1:15" ht="27" customHeight="1" x14ac:dyDescent="0.2">
      <c r="A28" s="118">
        <v>9</v>
      </c>
      <c r="B28" s="139">
        <v>3.2</v>
      </c>
      <c r="C28" s="122" t="s">
        <v>53</v>
      </c>
      <c r="D28" s="123"/>
      <c r="E28" s="104" t="s">
        <v>23</v>
      </c>
      <c r="F28" s="39">
        <v>0.3</v>
      </c>
      <c r="G28" s="39">
        <v>0.3</v>
      </c>
      <c r="H28" s="39">
        <f>'TABLERO DE CONTROL RESUMEN'!H27</f>
        <v>0.42</v>
      </c>
      <c r="I28" s="145">
        <f>+H28-G28</f>
        <v>0.12</v>
      </c>
      <c r="J28" s="143">
        <v>30000</v>
      </c>
      <c r="K28" s="143">
        <f>J28</f>
        <v>30000</v>
      </c>
      <c r="L28" s="143">
        <f>28000+1664.2</f>
        <v>29664.2</v>
      </c>
      <c r="M28" s="143">
        <f>+K28-L28</f>
        <v>335.79999999999927</v>
      </c>
      <c r="N28" s="141">
        <f>L28/J28</f>
        <v>0.98880666666666672</v>
      </c>
      <c r="O28" s="138" t="s">
        <v>96</v>
      </c>
    </row>
    <row r="29" spans="1:15" ht="29.25" customHeight="1" x14ac:dyDescent="0.2">
      <c r="A29" s="119"/>
      <c r="B29" s="140"/>
      <c r="C29" s="124"/>
      <c r="D29" s="125"/>
      <c r="E29" s="105"/>
      <c r="F29" s="37" t="s">
        <v>52</v>
      </c>
      <c r="G29" s="37" t="s">
        <v>52</v>
      </c>
      <c r="H29" s="37" t="str">
        <f>'TABLERO DE CONTROL RESUMEN'!H28</f>
        <v>140 Estudiantes</v>
      </c>
      <c r="I29" s="146"/>
      <c r="J29" s="144"/>
      <c r="K29" s="144"/>
      <c r="L29" s="144"/>
      <c r="M29" s="144"/>
      <c r="N29" s="142"/>
      <c r="O29" s="138"/>
    </row>
    <row r="30" spans="1:15" ht="36.75" customHeight="1" x14ac:dyDescent="0.2">
      <c r="A30" s="118">
        <v>10</v>
      </c>
      <c r="B30" s="120">
        <v>3.3</v>
      </c>
      <c r="C30" s="122" t="s">
        <v>50</v>
      </c>
      <c r="D30" s="123"/>
      <c r="E30" s="104" t="s">
        <v>23</v>
      </c>
      <c r="F30" s="39">
        <v>0.4</v>
      </c>
      <c r="G30" s="39">
        <v>0.4</v>
      </c>
      <c r="H30" s="40">
        <f>'TABLERO DE CONTROL RESUMEN'!H29</f>
        <v>0.53</v>
      </c>
      <c r="I30" s="145">
        <f>+H30-G30</f>
        <v>0.13</v>
      </c>
      <c r="J30" s="147">
        <f>'TABLERO DE CONTROL RESUMEN'!J29</f>
        <v>15000</v>
      </c>
      <c r="K30" s="143">
        <f>J30</f>
        <v>15000</v>
      </c>
      <c r="L30" s="143">
        <v>15000</v>
      </c>
      <c r="M30" s="143">
        <f>+K30-L30</f>
        <v>0</v>
      </c>
      <c r="N30" s="141">
        <f>L30/J30</f>
        <v>1</v>
      </c>
      <c r="O30" s="138" t="s">
        <v>96</v>
      </c>
    </row>
    <row r="31" spans="1:15" ht="26.25" customHeight="1" x14ac:dyDescent="0.2">
      <c r="A31" s="119"/>
      <c r="B31" s="121"/>
      <c r="C31" s="124"/>
      <c r="D31" s="125"/>
      <c r="E31" s="105"/>
      <c r="F31" s="37" t="s">
        <v>49</v>
      </c>
      <c r="G31" s="37" t="s">
        <v>49</v>
      </c>
      <c r="H31" s="37" t="str">
        <f>'TABLERO DE CONTROL RESUMEN'!H30</f>
        <v>177 Estudiantes</v>
      </c>
      <c r="I31" s="146"/>
      <c r="J31" s="148"/>
      <c r="K31" s="144"/>
      <c r="L31" s="144"/>
      <c r="M31" s="144"/>
      <c r="N31" s="142"/>
      <c r="O31" s="138"/>
    </row>
    <row r="32" spans="1:15" ht="129" customHeight="1" x14ac:dyDescent="0.2">
      <c r="A32" s="51">
        <v>11</v>
      </c>
      <c r="B32" s="32">
        <v>4.0999999999999996</v>
      </c>
      <c r="C32" s="106" t="s">
        <v>47</v>
      </c>
      <c r="D32" s="106"/>
      <c r="E32" s="44" t="s">
        <v>46</v>
      </c>
      <c r="F32" s="41">
        <v>0</v>
      </c>
      <c r="G32" s="41">
        <v>0</v>
      </c>
      <c r="H32" s="41">
        <f>'TABLERO DE CONTROL RESUMEN'!H31</f>
        <v>0</v>
      </c>
      <c r="I32" s="42">
        <f>H32-G32</f>
        <v>0</v>
      </c>
      <c r="J32" s="34">
        <v>0</v>
      </c>
      <c r="K32" s="34">
        <f>+'[1]TABLERO DE CONTROL FEDERAL'!K34+'[1]TABLERO DE CONTROL ESTATAL'!L32+'[1]TABLERO DE CONTROL PROPIOS'!L32</f>
        <v>0</v>
      </c>
      <c r="L32" s="34">
        <f>+'[1]TABLERO DE CONTROL FEDERAL'!L34+'[1]TABLERO DE CONTROL ESTATAL'!M32+'[1]TABLERO DE CONTROL PROPIOS'!M32</f>
        <v>0</v>
      </c>
      <c r="M32" s="34">
        <f t="shared" ref="M32:M37" si="0">+K32-L32</f>
        <v>0</v>
      </c>
      <c r="N32" s="48">
        <v>0</v>
      </c>
      <c r="O32" s="54" t="str">
        <f>'TABLERO DE CONTROL RESUMEN'!O31</f>
        <v>N/A</v>
      </c>
    </row>
    <row r="33" spans="1:15" ht="60.75" customHeight="1" x14ac:dyDescent="0.2">
      <c r="A33" s="53">
        <v>12</v>
      </c>
      <c r="B33" s="32">
        <v>4.2</v>
      </c>
      <c r="C33" s="106" t="s">
        <v>45</v>
      </c>
      <c r="D33" s="106"/>
      <c r="E33" s="44" t="s">
        <v>44</v>
      </c>
      <c r="F33" s="41">
        <v>0</v>
      </c>
      <c r="G33" s="41">
        <v>0</v>
      </c>
      <c r="H33" s="41">
        <f>'TABLERO DE CONTROL RESUMEN'!H32</f>
        <v>0</v>
      </c>
      <c r="I33" s="42">
        <f>H33-G33</f>
        <v>0</v>
      </c>
      <c r="J33" s="34">
        <v>0</v>
      </c>
      <c r="K33" s="34">
        <f>+'[1]TABLERO DE CONTROL FEDERAL'!K35+'[1]TABLERO DE CONTROL ESTATAL'!L33+'[1]TABLERO DE CONTROL PROPIOS'!L33</f>
        <v>0</v>
      </c>
      <c r="L33" s="34">
        <f>+'[1]TABLERO DE CONTROL FEDERAL'!L35+'[1]TABLERO DE CONTROL ESTATAL'!M33+'[1]TABLERO DE CONTROL PROPIOS'!M33</f>
        <v>0</v>
      </c>
      <c r="M33" s="34">
        <f t="shared" si="0"/>
        <v>0</v>
      </c>
      <c r="N33" s="48">
        <v>0</v>
      </c>
      <c r="O33" s="54" t="str">
        <f>'TABLERO DE CONTROL RESUMEN'!O32</f>
        <v>N/A</v>
      </c>
    </row>
    <row r="34" spans="1:15" ht="69" customHeight="1" x14ac:dyDescent="0.2">
      <c r="A34" s="51">
        <v>13</v>
      </c>
      <c r="B34" s="32">
        <v>4.3</v>
      </c>
      <c r="C34" s="106" t="s">
        <v>43</v>
      </c>
      <c r="D34" s="106"/>
      <c r="E34" s="44" t="s">
        <v>11</v>
      </c>
      <c r="F34" s="41">
        <v>7</v>
      </c>
      <c r="G34" s="41">
        <v>7</v>
      </c>
      <c r="H34" s="41">
        <f>'TABLERO DE CONTROL RESUMEN'!H33</f>
        <v>6</v>
      </c>
      <c r="I34" s="41">
        <f>H34-G34</f>
        <v>-1</v>
      </c>
      <c r="J34" s="34">
        <f>'TABLERO DE CONTROL RESUMEN'!J33</f>
        <v>52000</v>
      </c>
      <c r="K34" s="34">
        <f>J34</f>
        <v>52000</v>
      </c>
      <c r="L34" s="34">
        <v>52000</v>
      </c>
      <c r="M34" s="34">
        <f t="shared" si="0"/>
        <v>0</v>
      </c>
      <c r="N34" s="48">
        <f>L34/J34</f>
        <v>1</v>
      </c>
      <c r="O34" s="52" t="str">
        <f>'TABLERO DE CONTROL RESUMEN'!O33</f>
        <v>Se seguirá fomentando la participación en convocatorias de investigación.</v>
      </c>
    </row>
    <row r="35" spans="1:15" ht="59.25" customHeight="1" x14ac:dyDescent="0.2">
      <c r="A35" s="53">
        <v>14</v>
      </c>
      <c r="B35" s="32">
        <v>4.4000000000000004</v>
      </c>
      <c r="C35" s="106" t="s">
        <v>41</v>
      </c>
      <c r="D35" s="106"/>
      <c r="E35" s="44" t="s">
        <v>23</v>
      </c>
      <c r="F35" s="43" t="s">
        <v>40</v>
      </c>
      <c r="G35" s="43" t="s">
        <v>40</v>
      </c>
      <c r="H35" s="43" t="str">
        <f>'TABLERO DE CONTROL RESUMEN'!H34</f>
        <v>72     Estudiantes</v>
      </c>
      <c r="I35" s="43">
        <v>54</v>
      </c>
      <c r="J35" s="34">
        <v>125500</v>
      </c>
      <c r="K35" s="34">
        <f>J35</f>
        <v>125500</v>
      </c>
      <c r="L35" s="34">
        <f>62619.69+52500+10000</f>
        <v>125119.69</v>
      </c>
      <c r="M35" s="34">
        <f t="shared" si="0"/>
        <v>380.30999999999767</v>
      </c>
      <c r="N35" s="48">
        <f>L35/J35</f>
        <v>0.99696964143426292</v>
      </c>
      <c r="O35" s="52" t="str">
        <f>'TABLERO DE CONTROL RESUMEN'!O34</f>
        <v>-</v>
      </c>
    </row>
    <row r="36" spans="1:15" ht="76.5" customHeight="1" x14ac:dyDescent="0.2">
      <c r="A36" s="51">
        <v>15</v>
      </c>
      <c r="B36" s="32">
        <v>5.0999999999999996</v>
      </c>
      <c r="C36" s="106" t="s">
        <v>38</v>
      </c>
      <c r="D36" s="106"/>
      <c r="E36" s="75" t="s">
        <v>37</v>
      </c>
      <c r="F36" s="44">
        <v>0</v>
      </c>
      <c r="G36" s="44">
        <v>0</v>
      </c>
      <c r="H36" s="44">
        <f>'TABLERO DE CONTROL RESUMEN'!H35</f>
        <v>0</v>
      </c>
      <c r="I36" s="41">
        <v>0</v>
      </c>
      <c r="J36" s="34">
        <f>'TABLERO DE CONTROL RESUMEN'!J35</f>
        <v>0</v>
      </c>
      <c r="K36" s="34">
        <f>+'[1]TABLERO DE CONTROL FEDERAL'!K38+'[1]TABLERO DE CONTROL ESTATAL'!L36+'[1]TABLERO DE CONTROL PROPIOS'!L36</f>
        <v>0</v>
      </c>
      <c r="L36" s="34">
        <f>+'[1]TABLERO DE CONTROL FEDERAL'!L38+'[1]TABLERO DE CONTROL ESTATAL'!M36+'[1]TABLERO DE CONTROL PROPIOS'!M36</f>
        <v>0</v>
      </c>
      <c r="M36" s="34">
        <f t="shared" si="0"/>
        <v>0</v>
      </c>
      <c r="N36" s="48">
        <v>0</v>
      </c>
      <c r="O36" s="52" t="str">
        <f>'TABLERO DE CONTROL RESUMEN'!O35</f>
        <v>N/A</v>
      </c>
    </row>
    <row r="37" spans="1:15" ht="54.75" customHeight="1" x14ac:dyDescent="0.2">
      <c r="A37" s="118">
        <v>16</v>
      </c>
      <c r="B37" s="120">
        <v>5.2</v>
      </c>
      <c r="C37" s="122" t="s">
        <v>35</v>
      </c>
      <c r="D37" s="123"/>
      <c r="E37" s="104" t="s">
        <v>34</v>
      </c>
      <c r="F37" s="39">
        <v>0.48</v>
      </c>
      <c r="G37" s="39">
        <v>0.48</v>
      </c>
      <c r="H37" s="40">
        <f>'TABLERO DE CONTROL RESUMEN'!H36</f>
        <v>0.56000000000000005</v>
      </c>
      <c r="I37" s="145">
        <f>+H37-G37</f>
        <v>8.0000000000000071E-2</v>
      </c>
      <c r="J37" s="143">
        <v>12000</v>
      </c>
      <c r="K37" s="143">
        <f>J37</f>
        <v>12000</v>
      </c>
      <c r="L37" s="143">
        <f>6500+4617</f>
        <v>11117</v>
      </c>
      <c r="M37" s="143">
        <f t="shared" si="0"/>
        <v>883</v>
      </c>
      <c r="N37" s="141">
        <f>L37/J37</f>
        <v>0.92641666666666667</v>
      </c>
      <c r="O37" s="138" t="s">
        <v>96</v>
      </c>
    </row>
    <row r="38" spans="1:15" ht="53.25" customHeight="1" x14ac:dyDescent="0.2">
      <c r="A38" s="119"/>
      <c r="B38" s="121"/>
      <c r="C38" s="124"/>
      <c r="D38" s="125"/>
      <c r="E38" s="105"/>
      <c r="F38" s="37" t="s">
        <v>32</v>
      </c>
      <c r="G38" s="37" t="s">
        <v>32</v>
      </c>
      <c r="H38" s="37" t="str">
        <f>'TABLERO DE CONTROL RESUMEN'!H37</f>
        <v>22 Estudiantes</v>
      </c>
      <c r="I38" s="146"/>
      <c r="J38" s="144"/>
      <c r="K38" s="144"/>
      <c r="L38" s="144"/>
      <c r="M38" s="144"/>
      <c r="N38" s="142"/>
      <c r="O38" s="138"/>
    </row>
    <row r="39" spans="1:15" ht="58.5" customHeight="1" x14ac:dyDescent="0.2">
      <c r="A39" s="51">
        <v>17</v>
      </c>
      <c r="B39" s="32">
        <v>5.3</v>
      </c>
      <c r="C39" s="106" t="s">
        <v>30</v>
      </c>
      <c r="D39" s="106"/>
      <c r="E39" s="44" t="s">
        <v>11</v>
      </c>
      <c r="F39" s="41">
        <v>15</v>
      </c>
      <c r="G39" s="41">
        <v>15</v>
      </c>
      <c r="H39" s="41">
        <f>'TABLERO DE CONTROL RESUMEN'!H38</f>
        <v>14</v>
      </c>
      <c r="I39" s="41">
        <f>+H39-G39</f>
        <v>-1</v>
      </c>
      <c r="J39" s="34">
        <v>72100</v>
      </c>
      <c r="K39" s="34">
        <f>J39</f>
        <v>72100</v>
      </c>
      <c r="L39" s="34">
        <v>72100</v>
      </c>
      <c r="M39" s="34">
        <f>+K39-L39</f>
        <v>0</v>
      </c>
      <c r="N39" s="48">
        <f>L39/J39</f>
        <v>1</v>
      </c>
      <c r="O39" s="54" t="str">
        <f>'TABLERO DE CONTROL RESUMEN'!O38</f>
        <v>-</v>
      </c>
    </row>
    <row r="40" spans="1:15" ht="96.75" customHeight="1" x14ac:dyDescent="0.2">
      <c r="A40" s="53">
        <v>18</v>
      </c>
      <c r="B40" s="32">
        <v>5.4</v>
      </c>
      <c r="C40" s="107" t="s">
        <v>29</v>
      </c>
      <c r="D40" s="108"/>
      <c r="E40" s="44" t="s">
        <v>23</v>
      </c>
      <c r="F40" s="43" t="s">
        <v>28</v>
      </c>
      <c r="G40" s="43" t="s">
        <v>28</v>
      </c>
      <c r="H40" s="43" t="str">
        <f>'TABLERO DE CONTROL RESUMEN'!H39</f>
        <v>34     Estudiantes</v>
      </c>
      <c r="I40" s="41">
        <f>34-20</f>
        <v>14</v>
      </c>
      <c r="J40" s="34">
        <v>15000</v>
      </c>
      <c r="K40" s="34">
        <f>J40</f>
        <v>15000</v>
      </c>
      <c r="L40" s="34">
        <f>4408.36+10000</f>
        <v>14408.36</v>
      </c>
      <c r="M40" s="34">
        <f>+K40-L40</f>
        <v>591.63999999999942</v>
      </c>
      <c r="N40" s="48">
        <f>L40/J40</f>
        <v>0.96055733333333337</v>
      </c>
      <c r="O40" s="54" t="str">
        <f>'TABLERO DE CONTROL RESUMEN'!O39</f>
        <v>-</v>
      </c>
    </row>
    <row r="41" spans="1:15" ht="35.25" customHeight="1" x14ac:dyDescent="0.2">
      <c r="A41" s="51">
        <v>19</v>
      </c>
      <c r="B41" s="32">
        <v>5.5</v>
      </c>
      <c r="C41" s="106" t="s">
        <v>26</v>
      </c>
      <c r="D41" s="106"/>
      <c r="E41" s="44" t="s">
        <v>25</v>
      </c>
      <c r="F41" s="43">
        <v>0</v>
      </c>
      <c r="G41" s="43">
        <v>0</v>
      </c>
      <c r="H41" s="43">
        <f>'TABLERO DE CONTROL RESUMEN'!H40</f>
        <v>0</v>
      </c>
      <c r="I41" s="41">
        <v>0</v>
      </c>
      <c r="J41" s="34">
        <f>'TABLERO DE CONTROL RESUMEN'!J40</f>
        <v>0</v>
      </c>
      <c r="K41" s="34">
        <f>+'[1]TABLERO DE CONTROL FEDERAL'!K43+'[1]TABLERO DE CONTROL ESTATAL'!L41+'[1]TABLERO DE CONTROL PROPIOS'!L41</f>
        <v>0</v>
      </c>
      <c r="L41" s="34">
        <f>+'[1]TABLERO DE CONTROL FEDERAL'!L43+'[1]TABLERO DE CONTROL ESTATAL'!M41+'[1]TABLERO DE CONTROL PROPIOS'!M41</f>
        <v>0</v>
      </c>
      <c r="M41" s="34">
        <f>+K41-L41</f>
        <v>0</v>
      </c>
      <c r="N41" s="48">
        <v>0</v>
      </c>
      <c r="O41" s="54" t="str">
        <f>'TABLERO DE CONTROL RESUMEN'!O40</f>
        <v>N/A</v>
      </c>
    </row>
    <row r="42" spans="1:15" ht="38.25" customHeight="1" x14ac:dyDescent="0.2">
      <c r="A42" s="53">
        <v>20</v>
      </c>
      <c r="B42" s="32">
        <v>5.6</v>
      </c>
      <c r="C42" s="106" t="s">
        <v>24</v>
      </c>
      <c r="D42" s="106"/>
      <c r="E42" s="44" t="s">
        <v>23</v>
      </c>
      <c r="F42" s="43" t="s">
        <v>22</v>
      </c>
      <c r="G42" s="43" t="s">
        <v>22</v>
      </c>
      <c r="H42" s="43" t="str">
        <f>'TABLERO DE CONTROL RESUMEN'!H41</f>
        <v>45   Estudiantes</v>
      </c>
      <c r="I42" s="41">
        <f>45-35</f>
        <v>10</v>
      </c>
      <c r="J42" s="34">
        <f>'TABLERO DE CONTROL RESUMEN'!J41</f>
        <v>13500</v>
      </c>
      <c r="K42" s="34">
        <f>J42</f>
        <v>13500</v>
      </c>
      <c r="L42" s="34">
        <v>12640.89</v>
      </c>
      <c r="M42" s="34">
        <f>+K42-L42</f>
        <v>859.11000000000058</v>
      </c>
      <c r="N42" s="48">
        <f>L42/J42</f>
        <v>0.93636222222222221</v>
      </c>
      <c r="O42" s="54" t="str">
        <f>'TABLERO DE CONTROL RESUMEN'!O41</f>
        <v>N/A</v>
      </c>
    </row>
    <row r="43" spans="1:15" ht="35.25" customHeight="1" x14ac:dyDescent="0.2">
      <c r="A43" s="118">
        <v>21</v>
      </c>
      <c r="B43" s="120">
        <v>6.1</v>
      </c>
      <c r="C43" s="122" t="s">
        <v>20</v>
      </c>
      <c r="D43" s="123"/>
      <c r="E43" s="104" t="s">
        <v>19</v>
      </c>
      <c r="F43" s="45" t="s">
        <v>18</v>
      </c>
      <c r="G43" s="45" t="s">
        <v>17</v>
      </c>
      <c r="H43" s="45" t="str">
        <f>'TABLERO DE CONTROL RESUMEN'!H42</f>
        <v>11  Directivos</v>
      </c>
      <c r="I43" s="41">
        <v>0</v>
      </c>
      <c r="J43" s="143">
        <v>25000</v>
      </c>
      <c r="K43" s="143">
        <f>J43</f>
        <v>25000</v>
      </c>
      <c r="L43" s="143">
        <v>25000</v>
      </c>
      <c r="M43" s="143">
        <f>+K43-L43</f>
        <v>0</v>
      </c>
      <c r="N43" s="141">
        <f>L43/J43</f>
        <v>1</v>
      </c>
      <c r="O43" s="126" t="s">
        <v>96</v>
      </c>
    </row>
    <row r="44" spans="1:15" ht="30" customHeight="1" x14ac:dyDescent="0.2">
      <c r="A44" s="119"/>
      <c r="B44" s="121"/>
      <c r="C44" s="124"/>
      <c r="D44" s="125"/>
      <c r="E44" s="105"/>
      <c r="F44" s="46" t="s">
        <v>16</v>
      </c>
      <c r="G44" s="46" t="s">
        <v>16</v>
      </c>
      <c r="H44" s="46" t="str">
        <f>'TABLERO DE CONTROL RESUMEN'!H43</f>
        <v>17 No docentes</v>
      </c>
      <c r="I44" s="41">
        <f>17-42</f>
        <v>-25</v>
      </c>
      <c r="J44" s="144"/>
      <c r="K44" s="144"/>
      <c r="L44" s="144"/>
      <c r="M44" s="144"/>
      <c r="N44" s="142"/>
      <c r="O44" s="126"/>
    </row>
    <row r="45" spans="1:15" ht="52.5" customHeight="1" thickBot="1" x14ac:dyDescent="0.25">
      <c r="A45" s="55">
        <v>22</v>
      </c>
      <c r="B45" s="94">
        <v>6.2</v>
      </c>
      <c r="C45" s="103" t="s">
        <v>14</v>
      </c>
      <c r="D45" s="103"/>
      <c r="E45" s="31" t="s">
        <v>13</v>
      </c>
      <c r="F45" s="95">
        <v>3</v>
      </c>
      <c r="G45" s="95">
        <v>3</v>
      </c>
      <c r="H45" s="95">
        <f>'TABLERO DE CONTROL RESUMEN'!H44</f>
        <v>4</v>
      </c>
      <c r="I45" s="64">
        <f>+H45-G45</f>
        <v>1</v>
      </c>
      <c r="J45" s="96">
        <v>15000</v>
      </c>
      <c r="K45" s="96">
        <f>J45</f>
        <v>15000</v>
      </c>
      <c r="L45" s="96">
        <v>15000</v>
      </c>
      <c r="M45" s="96">
        <f>+K45-L45</f>
        <v>0</v>
      </c>
      <c r="N45" s="97">
        <f>L45/J45</f>
        <v>1</v>
      </c>
      <c r="O45" s="57" t="str">
        <f>'TABLERO DE CONTROL RESUMEN'!O44</f>
        <v>-</v>
      </c>
    </row>
    <row r="46" spans="1:15" s="4" customFormat="1" ht="34.5" customHeight="1" thickBot="1" x14ac:dyDescent="0.3">
      <c r="A46" s="111" t="s">
        <v>12</v>
      </c>
      <c r="B46" s="112"/>
      <c r="C46" s="112"/>
      <c r="D46" s="113"/>
      <c r="E46" s="69"/>
      <c r="F46" s="83"/>
      <c r="G46" s="84"/>
      <c r="H46" s="84"/>
      <c r="I46" s="84"/>
      <c r="J46" s="85">
        <f>SUM(J15:J45)</f>
        <v>11975520.828330001</v>
      </c>
      <c r="K46" s="85">
        <f>SUM(K15:K45)</f>
        <v>11975520.828330001</v>
      </c>
      <c r="L46" s="85">
        <f>SUM(L15:L45)</f>
        <v>7551147.5600000005</v>
      </c>
      <c r="M46" s="85">
        <f>SUM(M15:M45)</f>
        <v>4424373.2683300003</v>
      </c>
      <c r="N46" s="85"/>
      <c r="O46" s="86"/>
    </row>
    <row r="47" spans="1:15" s="4" customFormat="1" ht="71.25" customHeight="1" thickBot="1" x14ac:dyDescent="0.3">
      <c r="A47" s="63">
        <v>23</v>
      </c>
      <c r="B47" s="63"/>
      <c r="C47" s="128" t="s">
        <v>110</v>
      </c>
      <c r="D47" s="129"/>
      <c r="E47" s="64" t="s">
        <v>11</v>
      </c>
      <c r="F47" s="88">
        <v>0</v>
      </c>
      <c r="G47" s="89">
        <v>0</v>
      </c>
      <c r="H47" s="89">
        <v>0</v>
      </c>
      <c r="I47" s="89">
        <v>0</v>
      </c>
      <c r="J47" s="90">
        <v>1317871.53</v>
      </c>
      <c r="K47" s="91">
        <v>0</v>
      </c>
      <c r="L47" s="90">
        <v>1317871.53</v>
      </c>
      <c r="M47" s="91">
        <v>0</v>
      </c>
      <c r="N47" s="91"/>
      <c r="O47" s="92" t="str">
        <f>'TABLERO DE CONTROL RESUMEN'!O46</f>
        <v>N/A</v>
      </c>
    </row>
    <row r="48" spans="1:15" s="4" customFormat="1" ht="45" customHeight="1" thickBot="1" x14ac:dyDescent="0.3">
      <c r="A48" s="130" t="s">
        <v>9</v>
      </c>
      <c r="B48" s="131"/>
      <c r="C48" s="131"/>
      <c r="D48" s="131"/>
      <c r="E48" s="131"/>
      <c r="F48" s="131"/>
      <c r="G48" s="131"/>
      <c r="H48" s="131"/>
      <c r="I48" s="132"/>
      <c r="J48" s="72">
        <f>+J46+J47</f>
        <v>13293392.35833</v>
      </c>
      <c r="K48" s="72">
        <f>+K46+K47</f>
        <v>11975520.828330001</v>
      </c>
      <c r="L48" s="72">
        <f>+L46+L47</f>
        <v>8869019.0899999999</v>
      </c>
      <c r="M48" s="72">
        <f>+J48-L48</f>
        <v>4424373.2683300003</v>
      </c>
      <c r="N48" s="72"/>
      <c r="O48" s="74"/>
    </row>
    <row r="49" spans="1:15" s="4" customFormat="1" ht="15.75" customHeight="1" x14ac:dyDescent="0.25">
      <c r="A49" s="2" t="s">
        <v>112</v>
      </c>
      <c r="B49" s="2"/>
      <c r="C49" s="2"/>
      <c r="J49" s="18"/>
      <c r="K49" s="16"/>
      <c r="L49" s="17"/>
      <c r="M49" s="17"/>
      <c r="N49" s="16"/>
    </row>
    <row r="50" spans="1:15" s="4" customFormat="1" ht="17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4" t="s">
        <v>8</v>
      </c>
      <c r="O50" s="13"/>
    </row>
    <row r="51" spans="1:15" s="4" customFormat="1" ht="12.75" customHeight="1" x14ac:dyDescent="0.2">
      <c r="A51" s="5"/>
      <c r="B51" s="133" t="s">
        <v>7</v>
      </c>
      <c r="C51" s="133"/>
      <c r="D51" s="133"/>
      <c r="E51" s="12"/>
      <c r="G51" s="5"/>
      <c r="H51" s="5"/>
      <c r="I51" s="5"/>
      <c r="J51" s="133" t="s">
        <v>6</v>
      </c>
      <c r="K51" s="133"/>
      <c r="M51" s="5"/>
      <c r="N51" s="133" t="s">
        <v>5</v>
      </c>
      <c r="O51" s="133"/>
    </row>
    <row r="52" spans="1:15" s="4" customFormat="1" ht="18" customHeight="1" x14ac:dyDescent="0.2">
      <c r="A52" s="12"/>
      <c r="B52" s="11"/>
      <c r="C52" s="10"/>
      <c r="D52" s="11"/>
      <c r="E52" s="12"/>
      <c r="H52" s="12"/>
      <c r="I52" s="10"/>
      <c r="J52" s="11"/>
      <c r="K52" s="10"/>
      <c r="L52" s="9"/>
      <c r="N52" s="5"/>
      <c r="O52" s="5"/>
    </row>
    <row r="53" spans="1:15" s="4" customFormat="1" ht="25.5" customHeight="1" x14ac:dyDescent="0.2">
      <c r="A53" s="5"/>
      <c r="B53" s="102" t="s">
        <v>4</v>
      </c>
      <c r="C53" s="102"/>
      <c r="D53" s="102"/>
      <c r="E53" s="7"/>
      <c r="G53" s="7"/>
      <c r="H53" s="7"/>
      <c r="I53" s="7"/>
      <c r="J53" s="102" t="s">
        <v>3</v>
      </c>
      <c r="K53" s="102"/>
      <c r="M53" s="6"/>
      <c r="N53" s="127" t="s">
        <v>2</v>
      </c>
      <c r="O53" s="127"/>
    </row>
    <row r="54" spans="1:15" s="5" customFormat="1" ht="29.25" customHeight="1" x14ac:dyDescent="0.2">
      <c r="A54" s="8"/>
      <c r="B54" s="102" t="s">
        <v>114</v>
      </c>
      <c r="C54" s="102"/>
      <c r="D54" s="102"/>
      <c r="E54" s="7"/>
      <c r="G54" s="7"/>
      <c r="H54" s="7"/>
      <c r="I54" s="7"/>
      <c r="J54" s="102" t="s">
        <v>1</v>
      </c>
      <c r="K54" s="102"/>
      <c r="M54" s="6"/>
      <c r="N54" s="127" t="s">
        <v>0</v>
      </c>
      <c r="O54" s="127"/>
    </row>
  </sheetData>
  <mergeCells count="142">
    <mergeCell ref="N13:N14"/>
    <mergeCell ref="O13:O14"/>
    <mergeCell ref="A1:O1"/>
    <mergeCell ref="A2:O2"/>
    <mergeCell ref="A3:O3"/>
    <mergeCell ref="A4:O4"/>
    <mergeCell ref="A5:O5"/>
    <mergeCell ref="A13:A14"/>
    <mergeCell ref="B13:B14"/>
    <mergeCell ref="E13:E14"/>
    <mergeCell ref="F13:F14"/>
    <mergeCell ref="G13:H13"/>
    <mergeCell ref="I13:I14"/>
    <mergeCell ref="J13:J14"/>
    <mergeCell ref="L13:L14"/>
    <mergeCell ref="M13:M14"/>
    <mergeCell ref="A21:A22"/>
    <mergeCell ref="B21:B22"/>
    <mergeCell ref="C21:D22"/>
    <mergeCell ref="E21:E22"/>
    <mergeCell ref="O21:O22"/>
    <mergeCell ref="O15:O16"/>
    <mergeCell ref="A17:A18"/>
    <mergeCell ref="B17:B18"/>
    <mergeCell ref="C17:D18"/>
    <mergeCell ref="E17:E18"/>
    <mergeCell ref="O17:O18"/>
    <mergeCell ref="N17:N18"/>
    <mergeCell ref="M17:M18"/>
    <mergeCell ref="L17:L18"/>
    <mergeCell ref="K17:K18"/>
    <mergeCell ref="J17:J18"/>
    <mergeCell ref="I17:I18"/>
    <mergeCell ref="N15:N16"/>
    <mergeCell ref="M15:M16"/>
    <mergeCell ref="L15:L16"/>
    <mergeCell ref="K15:K16"/>
    <mergeCell ref="A15:A16"/>
    <mergeCell ref="B15:B16"/>
    <mergeCell ref="C15:D16"/>
    <mergeCell ref="A19:A20"/>
    <mergeCell ref="B19:B20"/>
    <mergeCell ref="C19:D20"/>
    <mergeCell ref="E19:E20"/>
    <mergeCell ref="O19:O20"/>
    <mergeCell ref="N19:N20"/>
    <mergeCell ref="M19:M20"/>
    <mergeCell ref="L19:L20"/>
    <mergeCell ref="K19:K20"/>
    <mergeCell ref="J19:J20"/>
    <mergeCell ref="I19:I20"/>
    <mergeCell ref="A37:A38"/>
    <mergeCell ref="B37:B38"/>
    <mergeCell ref="C37:D38"/>
    <mergeCell ref="A30:A31"/>
    <mergeCell ref="B30:B31"/>
    <mergeCell ref="C30:D31"/>
    <mergeCell ref="O30:O31"/>
    <mergeCell ref="C32:D32"/>
    <mergeCell ref="E26:E27"/>
    <mergeCell ref="O26:O27"/>
    <mergeCell ref="A28:A29"/>
    <mergeCell ref="B28:B29"/>
    <mergeCell ref="C28:D29"/>
    <mergeCell ref="E28:E29"/>
    <mergeCell ref="O28:O29"/>
    <mergeCell ref="A26:A27"/>
    <mergeCell ref="B26:B27"/>
    <mergeCell ref="C26:D27"/>
    <mergeCell ref="N30:N31"/>
    <mergeCell ref="M30:M31"/>
    <mergeCell ref="L30:L31"/>
    <mergeCell ref="K30:K31"/>
    <mergeCell ref="O43:O44"/>
    <mergeCell ref="N43:N44"/>
    <mergeCell ref="M43:M44"/>
    <mergeCell ref="L43:L44"/>
    <mergeCell ref="K43:K44"/>
    <mergeCell ref="J43:J44"/>
    <mergeCell ref="O37:O38"/>
    <mergeCell ref="C39:D39"/>
    <mergeCell ref="C40:D40"/>
    <mergeCell ref="C41:D41"/>
    <mergeCell ref="C42:D42"/>
    <mergeCell ref="N37:N38"/>
    <mergeCell ref="M37:M38"/>
    <mergeCell ref="L37:L38"/>
    <mergeCell ref="K37:K38"/>
    <mergeCell ref="J37:J38"/>
    <mergeCell ref="I37:I38"/>
    <mergeCell ref="N53:O53"/>
    <mergeCell ref="B54:D54"/>
    <mergeCell ref="J54:K54"/>
    <mergeCell ref="N54:O54"/>
    <mergeCell ref="C47:D47"/>
    <mergeCell ref="A48:I48"/>
    <mergeCell ref="B51:D51"/>
    <mergeCell ref="J51:K51"/>
    <mergeCell ref="N51:O51"/>
    <mergeCell ref="I9:J9"/>
    <mergeCell ref="B53:D53"/>
    <mergeCell ref="J53:K53"/>
    <mergeCell ref="C45:D45"/>
    <mergeCell ref="E37:E38"/>
    <mergeCell ref="C33:D33"/>
    <mergeCell ref="C34:D34"/>
    <mergeCell ref="C35:D35"/>
    <mergeCell ref="C36:D36"/>
    <mergeCell ref="E30:E31"/>
    <mergeCell ref="C23:D23"/>
    <mergeCell ref="C24:D24"/>
    <mergeCell ref="C25:D25"/>
    <mergeCell ref="K13:K14"/>
    <mergeCell ref="B43:B44"/>
    <mergeCell ref="C43:D44"/>
    <mergeCell ref="E43:E44"/>
    <mergeCell ref="E15:E16"/>
    <mergeCell ref="I15:I16"/>
    <mergeCell ref="J15:J16"/>
    <mergeCell ref="C13:D14"/>
    <mergeCell ref="A46:D46"/>
    <mergeCell ref="I26:I27"/>
    <mergeCell ref="N21:N22"/>
    <mergeCell ref="M21:M22"/>
    <mergeCell ref="L21:L22"/>
    <mergeCell ref="K21:K22"/>
    <mergeCell ref="J21:J22"/>
    <mergeCell ref="I21:I22"/>
    <mergeCell ref="N26:N27"/>
    <mergeCell ref="M26:M27"/>
    <mergeCell ref="L26:L27"/>
    <mergeCell ref="K26:K27"/>
    <mergeCell ref="J26:J27"/>
    <mergeCell ref="J30:J31"/>
    <mergeCell ref="I30:I31"/>
    <mergeCell ref="N28:N29"/>
    <mergeCell ref="M28:M29"/>
    <mergeCell ref="L28:L29"/>
    <mergeCell ref="K28:K29"/>
    <mergeCell ref="J28:J29"/>
    <mergeCell ref="I28:I29"/>
    <mergeCell ref="A43:A44"/>
  </mergeCells>
  <printOptions horizontalCentered="1" verticalCentered="1"/>
  <pageMargins left="0.23622047244094491" right="0.11811023622047245" top="1.1811023622047245" bottom="0.19685039370078741" header="3.937007874015748E-2" footer="0.19685039370078741"/>
  <pageSetup paperSize="5" scale="43" orientation="landscape" r:id="rId1"/>
  <headerFooter alignWithMargins="0">
    <oddHeader>&amp;C
&amp;G</oddHeader>
    <oddFooter>&amp;R&amp;P de  &amp;N</oddFooter>
  </headerFooter>
  <rowBreaks count="1" manualBreakCount="1">
    <brk id="33" max="1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E636-5D3A-45D6-9FCA-DD35CE766D2F}">
  <dimension ref="A1:O54"/>
  <sheetViews>
    <sheetView zoomScale="60" zoomScaleNormal="60" workbookViewId="0">
      <selection activeCell="A5" sqref="A5:O5"/>
    </sheetView>
  </sheetViews>
  <sheetFormatPr baseColWidth="10" defaultColWidth="10.7109375" defaultRowHeight="12.75" x14ac:dyDescent="0.2"/>
  <cols>
    <col min="1" max="1" width="14.85546875" style="1" customWidth="1"/>
    <col min="2" max="2" width="16.140625" style="1" customWidth="1"/>
    <col min="3" max="3" width="18.7109375" style="1" customWidth="1"/>
    <col min="4" max="4" width="31.85546875" style="1" customWidth="1"/>
    <col min="5" max="5" width="14.5703125" style="1" customWidth="1"/>
    <col min="6" max="6" width="14.28515625" style="1" customWidth="1"/>
    <col min="7" max="7" width="13.85546875" style="1" customWidth="1"/>
    <col min="8" max="8" width="14" style="1" customWidth="1"/>
    <col min="9" max="9" width="13.7109375" style="1" customWidth="1"/>
    <col min="10" max="10" width="26.42578125" style="1" customWidth="1"/>
    <col min="11" max="11" width="28.42578125" style="1" customWidth="1"/>
    <col min="12" max="12" width="25.85546875" style="1" customWidth="1"/>
    <col min="13" max="13" width="26.42578125" style="1" customWidth="1"/>
    <col min="14" max="14" width="26.28515625" style="1" customWidth="1"/>
    <col min="15" max="15" width="110.5703125" style="1" customWidth="1"/>
    <col min="16" max="16384" width="10.7109375" style="1"/>
  </cols>
  <sheetData>
    <row r="1" spans="1:15" ht="29.25" customHeight="1" x14ac:dyDescent="0.3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0.25" x14ac:dyDescent="0.3">
      <c r="A2" s="170" t="s">
        <v>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0.25" x14ac:dyDescent="0.3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1" customHeight="1" x14ac:dyDescent="0.25">
      <c r="A4" s="171" t="s">
        <v>92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" x14ac:dyDescent="0.25">
      <c r="A5" s="171" t="s">
        <v>109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8" customHeight="1" x14ac:dyDescent="0.25">
      <c r="A6" s="26"/>
      <c r="B6" s="26"/>
      <c r="C6" s="26"/>
      <c r="D6" s="21"/>
      <c r="E6" s="22"/>
      <c r="F6" s="22"/>
      <c r="G6" s="22"/>
      <c r="H6" s="24"/>
      <c r="I6" s="3"/>
      <c r="J6" s="3"/>
      <c r="K6" s="3"/>
      <c r="L6" s="3"/>
      <c r="M6" s="3"/>
      <c r="O6" s="3"/>
    </row>
    <row r="7" spans="1:15" ht="17.25" customHeight="1" x14ac:dyDescent="0.25">
      <c r="A7" s="26"/>
      <c r="B7" s="26"/>
      <c r="C7" s="26"/>
      <c r="D7" s="23"/>
      <c r="E7" s="24"/>
      <c r="F7" s="24"/>
      <c r="G7" s="24"/>
      <c r="H7" s="3"/>
      <c r="J7" s="28" t="s">
        <v>100</v>
      </c>
      <c r="K7" s="20">
        <v>12</v>
      </c>
      <c r="L7" s="3"/>
      <c r="M7" s="3"/>
      <c r="O7" s="3"/>
    </row>
    <row r="8" spans="1:15" ht="16.5" customHeight="1" x14ac:dyDescent="0.25">
      <c r="A8" s="26"/>
      <c r="B8" s="25"/>
      <c r="C8" s="25"/>
      <c r="D8" s="25"/>
      <c r="E8" s="24"/>
      <c r="F8" s="26"/>
      <c r="G8" s="26"/>
      <c r="H8" s="30"/>
      <c r="J8" s="30"/>
      <c r="M8" s="3"/>
      <c r="N8" s="3"/>
    </row>
    <row r="9" spans="1:15" ht="18.75" customHeight="1" x14ac:dyDescent="0.25">
      <c r="B9" s="29"/>
      <c r="C9" s="27"/>
      <c r="D9" s="27"/>
      <c r="E9" s="3"/>
      <c r="H9" s="30"/>
      <c r="I9" s="101" t="s">
        <v>101</v>
      </c>
      <c r="J9" s="101"/>
      <c r="K9" s="3" t="s">
        <v>102</v>
      </c>
      <c r="L9" s="3"/>
      <c r="M9" s="3"/>
      <c r="N9" s="3"/>
      <c r="O9" s="3"/>
    </row>
    <row r="10" spans="1:15" ht="19.5" customHeight="1" x14ac:dyDescent="0.25">
      <c r="B10" s="19"/>
      <c r="C10" s="19"/>
      <c r="D10" s="19"/>
      <c r="E10" s="19"/>
      <c r="H10" s="30"/>
      <c r="I10" s="30"/>
      <c r="J10" s="28" t="s">
        <v>103</v>
      </c>
      <c r="K10" s="3" t="s">
        <v>104</v>
      </c>
      <c r="L10" s="3"/>
      <c r="M10" s="3"/>
      <c r="N10" s="3"/>
      <c r="O10" s="3" t="s">
        <v>97</v>
      </c>
    </row>
    <row r="11" spans="1:15" s="4" customFormat="1" ht="15.75" x14ac:dyDescent="0.25">
      <c r="H11" s="1"/>
      <c r="I11" s="3"/>
      <c r="J11" s="28" t="s">
        <v>105</v>
      </c>
      <c r="K11" s="3" t="s">
        <v>106</v>
      </c>
      <c r="L11" s="3"/>
      <c r="M11" s="3"/>
      <c r="N11" s="3"/>
    </row>
    <row r="12" spans="1:15" s="4" customFormat="1" ht="16.5" thickBot="1" x14ac:dyDescent="0.3">
      <c r="H12" s="1"/>
      <c r="I12" s="3"/>
      <c r="J12" s="28"/>
      <c r="K12" s="3"/>
      <c r="L12" s="3"/>
      <c r="M12" s="3"/>
      <c r="N12" s="3"/>
    </row>
    <row r="13" spans="1:15" s="4" customFormat="1" ht="36" customHeight="1" x14ac:dyDescent="0.2">
      <c r="A13" s="195" t="s">
        <v>89</v>
      </c>
      <c r="B13" s="195" t="s">
        <v>88</v>
      </c>
      <c r="C13" s="189" t="s">
        <v>87</v>
      </c>
      <c r="D13" s="190"/>
      <c r="E13" s="197" t="s">
        <v>86</v>
      </c>
      <c r="F13" s="199" t="s">
        <v>85</v>
      </c>
      <c r="G13" s="201" t="s">
        <v>84</v>
      </c>
      <c r="H13" s="202"/>
      <c r="I13" s="203" t="s">
        <v>83</v>
      </c>
      <c r="J13" s="205" t="s">
        <v>82</v>
      </c>
      <c r="K13" s="193" t="s">
        <v>81</v>
      </c>
      <c r="L13" s="193" t="s">
        <v>80</v>
      </c>
      <c r="M13" s="207" t="s">
        <v>107</v>
      </c>
      <c r="N13" s="209" t="s">
        <v>108</v>
      </c>
      <c r="O13" s="211" t="s">
        <v>113</v>
      </c>
    </row>
    <row r="14" spans="1:15" s="4" customFormat="1" ht="42" customHeight="1" thickBot="1" x14ac:dyDescent="0.25">
      <c r="A14" s="196"/>
      <c r="B14" s="196" t="s">
        <v>77</v>
      </c>
      <c r="C14" s="191"/>
      <c r="D14" s="192"/>
      <c r="E14" s="198"/>
      <c r="F14" s="200"/>
      <c r="G14" s="98" t="s">
        <v>76</v>
      </c>
      <c r="H14" s="98" t="s">
        <v>75</v>
      </c>
      <c r="I14" s="204"/>
      <c r="J14" s="206"/>
      <c r="K14" s="194"/>
      <c r="L14" s="194"/>
      <c r="M14" s="208"/>
      <c r="N14" s="210"/>
      <c r="O14" s="212"/>
    </row>
    <row r="15" spans="1:15" ht="30.75" customHeight="1" x14ac:dyDescent="0.2">
      <c r="A15" s="172">
        <v>1</v>
      </c>
      <c r="B15" s="173">
        <v>1.1000000000000001</v>
      </c>
      <c r="C15" s="174" t="s">
        <v>74</v>
      </c>
      <c r="D15" s="175"/>
      <c r="E15" s="176" t="s">
        <v>73</v>
      </c>
      <c r="F15" s="47">
        <v>1</v>
      </c>
      <c r="G15" s="47">
        <v>1</v>
      </c>
      <c r="H15" s="47">
        <f>'TABLERO DE CONTROL RESUMEN'!H14</f>
        <v>1</v>
      </c>
      <c r="I15" s="177">
        <f>H15-G15</f>
        <v>0</v>
      </c>
      <c r="J15" s="179">
        <v>0</v>
      </c>
      <c r="K15" s="179">
        <f>J15</f>
        <v>0</v>
      </c>
      <c r="L15" s="179">
        <f>+'[1]TABLERO DE CONTROL FEDERAL'!L17+'[1]TABLERO DE CONTROL ESTATAL'!M15+'[1]TABLERO DE CONTROL PROPIOS'!M15</f>
        <v>0</v>
      </c>
      <c r="M15" s="179">
        <f>+K15-L15</f>
        <v>0</v>
      </c>
      <c r="N15" s="217">
        <v>0</v>
      </c>
      <c r="O15" s="183" t="s">
        <v>96</v>
      </c>
    </row>
    <row r="16" spans="1:15" ht="48.75" customHeight="1" x14ac:dyDescent="0.2">
      <c r="A16" s="119"/>
      <c r="B16" s="121"/>
      <c r="C16" s="124"/>
      <c r="D16" s="125"/>
      <c r="E16" s="105"/>
      <c r="F16" s="37" t="s">
        <v>72</v>
      </c>
      <c r="G16" s="37" t="s">
        <v>71</v>
      </c>
      <c r="H16" s="37" t="str">
        <f>'TABLERO DE CONTROL RESUMEN'!H15</f>
        <v>161   Estudiantes</v>
      </c>
      <c r="I16" s="178"/>
      <c r="J16" s="180"/>
      <c r="K16" s="180"/>
      <c r="L16" s="180"/>
      <c r="M16" s="180"/>
      <c r="N16" s="213"/>
      <c r="O16" s="149"/>
    </row>
    <row r="17" spans="1:15" ht="17.25" customHeight="1" x14ac:dyDescent="0.2">
      <c r="A17" s="118">
        <v>2</v>
      </c>
      <c r="B17" s="120">
        <v>1.2</v>
      </c>
      <c r="C17" s="122" t="s">
        <v>70</v>
      </c>
      <c r="D17" s="123"/>
      <c r="E17" s="104" t="s">
        <v>69</v>
      </c>
      <c r="F17" s="39">
        <v>0.57999999999999996</v>
      </c>
      <c r="G17" s="39">
        <v>0.57999999999999996</v>
      </c>
      <c r="H17" s="39">
        <f>'TABLERO DE CONTROL RESUMEN'!H16</f>
        <v>0.57999999999999996</v>
      </c>
      <c r="I17" s="145">
        <f>+H17-G17</f>
        <v>0</v>
      </c>
      <c r="J17" s="143">
        <v>0</v>
      </c>
      <c r="K17" s="143">
        <f>J17</f>
        <v>0</v>
      </c>
      <c r="L17" s="143">
        <f>+'[1]TABLERO DE CONTROL FEDERAL'!L19+'[1]TABLERO DE CONTROL ESTATAL'!M17+'[1]TABLERO DE CONTROL PROPIOS'!M17</f>
        <v>0</v>
      </c>
      <c r="M17" s="143">
        <f>+K17-L17</f>
        <v>0</v>
      </c>
      <c r="N17" s="214">
        <f>J17-L17</f>
        <v>0</v>
      </c>
      <c r="O17" s="149" t="s">
        <v>96</v>
      </c>
    </row>
    <row r="18" spans="1:15" ht="35.25" customHeight="1" x14ac:dyDescent="0.2">
      <c r="A18" s="119"/>
      <c r="B18" s="121"/>
      <c r="C18" s="124"/>
      <c r="D18" s="125"/>
      <c r="E18" s="105"/>
      <c r="F18" s="37" t="s">
        <v>68</v>
      </c>
      <c r="G18" s="37" t="s">
        <v>68</v>
      </c>
      <c r="H18" s="37" t="str">
        <f>'TABLERO DE CONTROL RESUMEN'!H17</f>
        <v>7 Profesores</v>
      </c>
      <c r="I18" s="146"/>
      <c r="J18" s="144"/>
      <c r="K18" s="144"/>
      <c r="L18" s="144"/>
      <c r="M18" s="144"/>
      <c r="N18" s="214"/>
      <c r="O18" s="149"/>
    </row>
    <row r="19" spans="1:15" ht="32.25" customHeight="1" x14ac:dyDescent="0.2">
      <c r="A19" s="118">
        <v>3</v>
      </c>
      <c r="B19" s="120">
        <v>1.3</v>
      </c>
      <c r="C19" s="122" t="s">
        <v>66</v>
      </c>
      <c r="D19" s="123"/>
      <c r="E19" s="104" t="s">
        <v>65</v>
      </c>
      <c r="F19" s="39">
        <v>0</v>
      </c>
      <c r="G19" s="39">
        <v>0</v>
      </c>
      <c r="H19" s="39">
        <f>'TABLERO DE CONTROL RESUMEN'!H18</f>
        <v>0</v>
      </c>
      <c r="I19" s="145">
        <f>+H19-G19</f>
        <v>0</v>
      </c>
      <c r="J19" s="143">
        <v>0</v>
      </c>
      <c r="K19" s="143">
        <f>J19</f>
        <v>0</v>
      </c>
      <c r="L19" s="143">
        <f>+'[1]TABLERO DE CONTROL FEDERAL'!L21+'[1]TABLERO DE CONTROL ESTATAL'!M19+'[1]TABLERO DE CONTROL PROPIOS'!M19</f>
        <v>0</v>
      </c>
      <c r="M19" s="143">
        <f>+K19-L19</f>
        <v>0</v>
      </c>
      <c r="N19" s="214">
        <f>J19-L19</f>
        <v>0</v>
      </c>
      <c r="O19" s="149" t="s">
        <v>96</v>
      </c>
    </row>
    <row r="20" spans="1:15" ht="39" customHeight="1" x14ac:dyDescent="0.2">
      <c r="A20" s="119"/>
      <c r="B20" s="121"/>
      <c r="C20" s="124"/>
      <c r="D20" s="125"/>
      <c r="E20" s="105"/>
      <c r="F20" s="37" t="s">
        <v>44</v>
      </c>
      <c r="G20" s="37" t="s">
        <v>44</v>
      </c>
      <c r="H20" s="37" t="str">
        <f>'TABLERO DE CONTROL RESUMEN'!H19</f>
        <v>Profesores</v>
      </c>
      <c r="I20" s="146"/>
      <c r="J20" s="144"/>
      <c r="K20" s="144"/>
      <c r="L20" s="144"/>
      <c r="M20" s="144"/>
      <c r="N20" s="214"/>
      <c r="O20" s="149"/>
    </row>
    <row r="21" spans="1:15" ht="34.5" customHeight="1" x14ac:dyDescent="0.2">
      <c r="A21" s="118">
        <v>4</v>
      </c>
      <c r="B21" s="120">
        <v>1.4</v>
      </c>
      <c r="C21" s="122" t="s">
        <v>63</v>
      </c>
      <c r="D21" s="123"/>
      <c r="E21" s="104" t="s">
        <v>23</v>
      </c>
      <c r="F21" s="39">
        <v>0.33</v>
      </c>
      <c r="G21" s="39">
        <v>0.33</v>
      </c>
      <c r="H21" s="40">
        <f>'TABLERO DE CONTROL RESUMEN'!H20</f>
        <v>0.1</v>
      </c>
      <c r="I21" s="145">
        <f>+H21-G21</f>
        <v>-0.23</v>
      </c>
      <c r="J21" s="143">
        <v>144100</v>
      </c>
      <c r="K21" s="143">
        <f>J21</f>
        <v>144100</v>
      </c>
      <c r="L21" s="143">
        <v>55069.7</v>
      </c>
      <c r="M21" s="143">
        <f>+K21-L21</f>
        <v>89030.3</v>
      </c>
      <c r="N21" s="213">
        <f>+L21/J21</f>
        <v>0.38216308119361553</v>
      </c>
      <c r="O21" s="149" t="s">
        <v>96</v>
      </c>
    </row>
    <row r="22" spans="1:15" ht="46.5" customHeight="1" x14ac:dyDescent="0.2">
      <c r="A22" s="119"/>
      <c r="B22" s="121"/>
      <c r="C22" s="124"/>
      <c r="D22" s="125"/>
      <c r="E22" s="105"/>
      <c r="F22" s="37" t="s">
        <v>61</v>
      </c>
      <c r="G22" s="37" t="s">
        <v>61</v>
      </c>
      <c r="H22" s="37" t="str">
        <f>'TABLERO DE CONTROL RESUMEN'!H21</f>
        <v>4 Estudiantes</v>
      </c>
      <c r="I22" s="146"/>
      <c r="J22" s="144"/>
      <c r="K22" s="144"/>
      <c r="L22" s="144"/>
      <c r="M22" s="144"/>
      <c r="N22" s="213"/>
      <c r="O22" s="149"/>
    </row>
    <row r="23" spans="1:15" ht="60" customHeight="1" x14ac:dyDescent="0.2">
      <c r="A23" s="51">
        <v>5</v>
      </c>
      <c r="B23" s="32">
        <v>2.1</v>
      </c>
      <c r="C23" s="107" t="s">
        <v>59</v>
      </c>
      <c r="D23" s="108"/>
      <c r="E23" s="44" t="s">
        <v>23</v>
      </c>
      <c r="F23" s="41">
        <v>418</v>
      </c>
      <c r="G23" s="41">
        <v>418</v>
      </c>
      <c r="H23" s="41">
        <f>'TABLERO DE CONTROL RESUMEN'!H22</f>
        <v>332</v>
      </c>
      <c r="I23" s="41">
        <f>H23-G23</f>
        <v>-86</v>
      </c>
      <c r="J23" s="34">
        <v>530173.5</v>
      </c>
      <c r="K23" s="34">
        <f>J23</f>
        <v>530173.5</v>
      </c>
      <c r="L23" s="34">
        <v>302664.23</v>
      </c>
      <c r="M23" s="34">
        <f>+K23-L23</f>
        <v>227509.27000000002</v>
      </c>
      <c r="N23" s="50">
        <f>+L23/J23</f>
        <v>0.57087770324242915</v>
      </c>
      <c r="O23" s="52" t="str">
        <f>'TABLERO DE CONTROL RESUMEN'!O22</f>
        <v>Se visitaron 23 IEMS de la región llevando nuestra oferta educativa a 766 estudiantes.</v>
      </c>
    </row>
    <row r="24" spans="1:15" ht="47.25" customHeight="1" x14ac:dyDescent="0.2">
      <c r="A24" s="53">
        <v>6</v>
      </c>
      <c r="B24" s="32">
        <v>2.2000000000000002</v>
      </c>
      <c r="C24" s="107" t="s">
        <v>57</v>
      </c>
      <c r="D24" s="108"/>
      <c r="E24" s="44" t="s">
        <v>23</v>
      </c>
      <c r="F24" s="41">
        <v>0</v>
      </c>
      <c r="G24" s="41">
        <v>0</v>
      </c>
      <c r="H24" s="41">
        <f>'TABLERO DE CONTROL RESUMEN'!H23</f>
        <v>0</v>
      </c>
      <c r="I24" s="41">
        <f>H24-G24</f>
        <v>0</v>
      </c>
      <c r="J24" s="34">
        <v>0</v>
      </c>
      <c r="K24" s="34">
        <f>+'[1]TABLERO DE CONTROL FEDERAL'!K26+'[1]TABLERO DE CONTROL ESTATAL'!L24+'[1]TABLERO DE CONTROL PROPIOS'!L24</f>
        <v>0</v>
      </c>
      <c r="L24" s="34">
        <f>+'[1]TABLERO DE CONTROL FEDERAL'!L26+'[1]TABLERO DE CONTROL ESTATAL'!M24+'[1]TABLERO DE CONTROL PROPIOS'!M24</f>
        <v>0</v>
      </c>
      <c r="M24" s="34">
        <f>+K24-L24</f>
        <v>0</v>
      </c>
      <c r="N24" s="35">
        <f>J24-L24</f>
        <v>0</v>
      </c>
      <c r="O24" s="52" t="str">
        <f>'TABLERO DE CONTROL RESUMEN'!O23</f>
        <v>N/A</v>
      </c>
    </row>
    <row r="25" spans="1:15" ht="52.5" customHeight="1" x14ac:dyDescent="0.2">
      <c r="A25" s="51">
        <v>7</v>
      </c>
      <c r="B25" s="32">
        <v>2.2999999999999998</v>
      </c>
      <c r="C25" s="106" t="s">
        <v>56</v>
      </c>
      <c r="D25" s="106"/>
      <c r="E25" s="44" t="s">
        <v>23</v>
      </c>
      <c r="F25" s="41">
        <v>0</v>
      </c>
      <c r="G25" s="41">
        <v>0</v>
      </c>
      <c r="H25" s="41">
        <f>'TABLERO DE CONTROL RESUMEN'!H24</f>
        <v>0</v>
      </c>
      <c r="I25" s="41">
        <f>H25-G25</f>
        <v>0</v>
      </c>
      <c r="J25" s="34">
        <v>0</v>
      </c>
      <c r="K25" s="34">
        <f>+'[1]TABLERO DE CONTROL FEDERAL'!K27+'[1]TABLERO DE CONTROL ESTATAL'!L25+'[1]TABLERO DE CONTROL PROPIOS'!L25</f>
        <v>0</v>
      </c>
      <c r="L25" s="34">
        <f>+'[1]TABLERO DE CONTROL FEDERAL'!L27+'[1]TABLERO DE CONTROL ESTATAL'!M25+'[1]TABLERO DE CONTROL PROPIOS'!M25</f>
        <v>0</v>
      </c>
      <c r="M25" s="34">
        <f>+K25-L25</f>
        <v>0</v>
      </c>
      <c r="N25" s="35">
        <f>J25-L25</f>
        <v>0</v>
      </c>
      <c r="O25" s="52" t="str">
        <f>'TABLERO DE CONTROL RESUMEN'!O24</f>
        <v>N/A</v>
      </c>
    </row>
    <row r="26" spans="1:15" ht="36.75" customHeight="1" x14ac:dyDescent="0.2">
      <c r="A26" s="118">
        <v>8</v>
      </c>
      <c r="B26" s="120">
        <v>3.1</v>
      </c>
      <c r="C26" s="122" t="s">
        <v>55</v>
      </c>
      <c r="D26" s="123"/>
      <c r="E26" s="104" t="s">
        <v>23</v>
      </c>
      <c r="F26" s="39">
        <v>0.2</v>
      </c>
      <c r="G26" s="39">
        <v>0.2</v>
      </c>
      <c r="H26" s="40">
        <f>'TABLERO DE CONTROL RESUMEN'!H25</f>
        <v>0.3</v>
      </c>
      <c r="I26" s="145">
        <f>+H26-G26</f>
        <v>9.9999999999999978E-2</v>
      </c>
      <c r="J26" s="143">
        <v>0</v>
      </c>
      <c r="K26" s="143">
        <f>J26</f>
        <v>0</v>
      </c>
      <c r="L26" s="143">
        <f>+'[1]TABLERO DE CONTROL FEDERAL'!L28+'[1]TABLERO DE CONTROL ESTATAL'!M26+'[1]TABLERO DE CONTROL PROPIOS'!M26</f>
        <v>0</v>
      </c>
      <c r="M26" s="143">
        <f>+K26-L26</f>
        <v>0</v>
      </c>
      <c r="N26" s="214">
        <f>J26-L26</f>
        <v>0</v>
      </c>
      <c r="O26" s="138" t="s">
        <v>96</v>
      </c>
    </row>
    <row r="27" spans="1:15" ht="36.75" customHeight="1" x14ac:dyDescent="0.2">
      <c r="A27" s="119"/>
      <c r="B27" s="121"/>
      <c r="C27" s="124"/>
      <c r="D27" s="125"/>
      <c r="E27" s="105"/>
      <c r="F27" s="37" t="s">
        <v>54</v>
      </c>
      <c r="G27" s="37" t="s">
        <v>54</v>
      </c>
      <c r="H27" s="37" t="str">
        <f>'TABLERO DE CONTROL RESUMEN'!H26</f>
        <v>100 Estudiantes</v>
      </c>
      <c r="I27" s="146"/>
      <c r="J27" s="144"/>
      <c r="K27" s="144"/>
      <c r="L27" s="144"/>
      <c r="M27" s="144"/>
      <c r="N27" s="214"/>
      <c r="O27" s="138"/>
    </row>
    <row r="28" spans="1:15" ht="27" customHeight="1" x14ac:dyDescent="0.2">
      <c r="A28" s="118">
        <v>9</v>
      </c>
      <c r="B28" s="139">
        <v>3.2</v>
      </c>
      <c r="C28" s="122" t="s">
        <v>53</v>
      </c>
      <c r="D28" s="123"/>
      <c r="E28" s="104" t="s">
        <v>23</v>
      </c>
      <c r="F28" s="39">
        <v>0.3</v>
      </c>
      <c r="G28" s="39">
        <v>0.3</v>
      </c>
      <c r="H28" s="39">
        <f>'TABLERO DE CONTROL RESUMEN'!H27</f>
        <v>0.42</v>
      </c>
      <c r="I28" s="145">
        <f>+H28-G28</f>
        <v>0.12</v>
      </c>
      <c r="J28" s="143">
        <v>0</v>
      </c>
      <c r="K28" s="143">
        <f>J28</f>
        <v>0</v>
      </c>
      <c r="L28" s="143">
        <f>+'[1]TABLERO DE CONTROL FEDERAL'!L30+'[1]TABLERO DE CONTROL ESTATAL'!M28+'[1]TABLERO DE CONTROL PROPIOS'!M28</f>
        <v>0</v>
      </c>
      <c r="M28" s="143">
        <f>+K28-L28</f>
        <v>0</v>
      </c>
      <c r="N28" s="214">
        <f>J28-L28</f>
        <v>0</v>
      </c>
      <c r="O28" s="138" t="s">
        <v>96</v>
      </c>
    </row>
    <row r="29" spans="1:15" ht="29.25" customHeight="1" x14ac:dyDescent="0.2">
      <c r="A29" s="119"/>
      <c r="B29" s="140"/>
      <c r="C29" s="124"/>
      <c r="D29" s="125"/>
      <c r="E29" s="105"/>
      <c r="F29" s="37" t="s">
        <v>52</v>
      </c>
      <c r="G29" s="37" t="s">
        <v>52</v>
      </c>
      <c r="H29" s="37" t="str">
        <f>'TABLERO DE CONTROL RESUMEN'!H28</f>
        <v>140 Estudiantes</v>
      </c>
      <c r="I29" s="146"/>
      <c r="J29" s="144"/>
      <c r="K29" s="144"/>
      <c r="L29" s="144"/>
      <c r="M29" s="144"/>
      <c r="N29" s="214"/>
      <c r="O29" s="138"/>
    </row>
    <row r="30" spans="1:15" ht="36.75" customHeight="1" x14ac:dyDescent="0.2">
      <c r="A30" s="118">
        <v>10</v>
      </c>
      <c r="B30" s="120">
        <v>3.3</v>
      </c>
      <c r="C30" s="122" t="s">
        <v>50</v>
      </c>
      <c r="D30" s="123"/>
      <c r="E30" s="104" t="s">
        <v>23</v>
      </c>
      <c r="F30" s="39">
        <v>0.4</v>
      </c>
      <c r="G30" s="39">
        <v>0.4</v>
      </c>
      <c r="H30" s="40">
        <f>'TABLERO DE CONTROL RESUMEN'!H29</f>
        <v>0.53</v>
      </c>
      <c r="I30" s="145">
        <f>+H30-G30</f>
        <v>0.13</v>
      </c>
      <c r="J30" s="143">
        <v>0</v>
      </c>
      <c r="K30" s="143">
        <f>J30</f>
        <v>0</v>
      </c>
      <c r="L30" s="143">
        <f>+'[1]TABLERO DE CONTROL FEDERAL'!L32+'[1]TABLERO DE CONTROL ESTATAL'!M30+'[1]TABLERO DE CONTROL PROPIOS'!M30</f>
        <v>0</v>
      </c>
      <c r="M30" s="143">
        <f>+K30-L30</f>
        <v>0</v>
      </c>
      <c r="N30" s="214">
        <f>J30-L30</f>
        <v>0</v>
      </c>
      <c r="O30" s="138" t="s">
        <v>96</v>
      </c>
    </row>
    <row r="31" spans="1:15" ht="26.25" customHeight="1" x14ac:dyDescent="0.2">
      <c r="A31" s="119"/>
      <c r="B31" s="121"/>
      <c r="C31" s="124"/>
      <c r="D31" s="125"/>
      <c r="E31" s="105"/>
      <c r="F31" s="37" t="s">
        <v>49</v>
      </c>
      <c r="G31" s="37" t="s">
        <v>49</v>
      </c>
      <c r="H31" s="37" t="str">
        <f>'TABLERO DE CONTROL RESUMEN'!H30</f>
        <v>177 Estudiantes</v>
      </c>
      <c r="I31" s="146"/>
      <c r="J31" s="144"/>
      <c r="K31" s="144"/>
      <c r="L31" s="144"/>
      <c r="M31" s="144"/>
      <c r="N31" s="214"/>
      <c r="O31" s="138"/>
    </row>
    <row r="32" spans="1:15" ht="129" customHeight="1" x14ac:dyDescent="0.2">
      <c r="A32" s="51">
        <v>11</v>
      </c>
      <c r="B32" s="32">
        <v>4.0999999999999996</v>
      </c>
      <c r="C32" s="106" t="s">
        <v>47</v>
      </c>
      <c r="D32" s="106"/>
      <c r="E32" s="44" t="s">
        <v>46</v>
      </c>
      <c r="F32" s="41">
        <v>0</v>
      </c>
      <c r="G32" s="41">
        <v>0</v>
      </c>
      <c r="H32" s="41">
        <f>'TABLERO DE CONTROL RESUMEN'!H31</f>
        <v>0</v>
      </c>
      <c r="I32" s="42">
        <f>H32-G32</f>
        <v>0</v>
      </c>
      <c r="J32" s="34">
        <v>0</v>
      </c>
      <c r="K32" s="34">
        <f>+'[1]TABLERO DE CONTROL FEDERAL'!K34+'[1]TABLERO DE CONTROL ESTATAL'!L32+'[1]TABLERO DE CONTROL PROPIOS'!L32</f>
        <v>0</v>
      </c>
      <c r="L32" s="34">
        <f>+'[1]TABLERO DE CONTROL FEDERAL'!L34+'[1]TABLERO DE CONTROL ESTATAL'!M32+'[1]TABLERO DE CONTROL PROPIOS'!M32</f>
        <v>0</v>
      </c>
      <c r="M32" s="34">
        <f t="shared" ref="M32:M37" si="0">+K32-L32</f>
        <v>0</v>
      </c>
      <c r="N32" s="35">
        <f t="shared" ref="N32:N37" si="1">J32-L32</f>
        <v>0</v>
      </c>
      <c r="O32" s="54" t="str">
        <f>'TABLERO DE CONTROL RESUMEN'!O31</f>
        <v>N/A</v>
      </c>
    </row>
    <row r="33" spans="1:15" ht="60.75" customHeight="1" x14ac:dyDescent="0.2">
      <c r="A33" s="53">
        <v>12</v>
      </c>
      <c r="B33" s="32">
        <v>4.2</v>
      </c>
      <c r="C33" s="106" t="s">
        <v>45</v>
      </c>
      <c r="D33" s="106"/>
      <c r="E33" s="44" t="s">
        <v>44</v>
      </c>
      <c r="F33" s="41">
        <v>0</v>
      </c>
      <c r="G33" s="41">
        <v>0</v>
      </c>
      <c r="H33" s="41">
        <f>'TABLERO DE CONTROL RESUMEN'!H32</f>
        <v>0</v>
      </c>
      <c r="I33" s="42">
        <f>H33-G33</f>
        <v>0</v>
      </c>
      <c r="J33" s="34">
        <v>0</v>
      </c>
      <c r="K33" s="34">
        <f>+'[1]TABLERO DE CONTROL FEDERAL'!K35+'[1]TABLERO DE CONTROL ESTATAL'!L33+'[1]TABLERO DE CONTROL PROPIOS'!L33</f>
        <v>0</v>
      </c>
      <c r="L33" s="34">
        <f>+'[1]TABLERO DE CONTROL FEDERAL'!L35+'[1]TABLERO DE CONTROL ESTATAL'!M33+'[1]TABLERO DE CONTROL PROPIOS'!M33</f>
        <v>0</v>
      </c>
      <c r="M33" s="34">
        <f t="shared" si="0"/>
        <v>0</v>
      </c>
      <c r="N33" s="35">
        <f t="shared" si="1"/>
        <v>0</v>
      </c>
      <c r="O33" s="54" t="str">
        <f>'TABLERO DE CONTROL RESUMEN'!O32</f>
        <v>N/A</v>
      </c>
    </row>
    <row r="34" spans="1:15" ht="69" customHeight="1" x14ac:dyDescent="0.2">
      <c r="A34" s="51">
        <v>13</v>
      </c>
      <c r="B34" s="32">
        <v>4.3</v>
      </c>
      <c r="C34" s="106" t="s">
        <v>43</v>
      </c>
      <c r="D34" s="106"/>
      <c r="E34" s="44" t="s">
        <v>11</v>
      </c>
      <c r="F34" s="41">
        <v>7</v>
      </c>
      <c r="G34" s="41">
        <v>7</v>
      </c>
      <c r="H34" s="41">
        <f>'TABLERO DE CONTROL RESUMEN'!H33</f>
        <v>6</v>
      </c>
      <c r="I34" s="41">
        <f>H34-G34</f>
        <v>-1</v>
      </c>
      <c r="J34" s="34">
        <v>0</v>
      </c>
      <c r="K34" s="34">
        <f>J34</f>
        <v>0</v>
      </c>
      <c r="L34" s="34">
        <f>+'[1]TABLERO DE CONTROL FEDERAL'!L36+'[1]TABLERO DE CONTROL ESTATAL'!M34+'[1]TABLERO DE CONTROL PROPIOS'!M34</f>
        <v>0</v>
      </c>
      <c r="M34" s="34">
        <f t="shared" si="0"/>
        <v>0</v>
      </c>
      <c r="N34" s="35">
        <f t="shared" si="1"/>
        <v>0</v>
      </c>
      <c r="O34" s="52" t="str">
        <f>'TABLERO DE CONTROL RESUMEN'!O33</f>
        <v>Se seguirá fomentando la participación en convocatorias de investigación.</v>
      </c>
    </row>
    <row r="35" spans="1:15" ht="59.25" customHeight="1" x14ac:dyDescent="0.2">
      <c r="A35" s="53">
        <v>14</v>
      </c>
      <c r="B35" s="32">
        <v>4.4000000000000004</v>
      </c>
      <c r="C35" s="106" t="s">
        <v>41</v>
      </c>
      <c r="D35" s="106"/>
      <c r="E35" s="44" t="s">
        <v>23</v>
      </c>
      <c r="F35" s="43" t="s">
        <v>40</v>
      </c>
      <c r="G35" s="43" t="s">
        <v>40</v>
      </c>
      <c r="H35" s="43" t="str">
        <f>'TABLERO DE CONTROL RESUMEN'!H34</f>
        <v>72     Estudiantes</v>
      </c>
      <c r="I35" s="43">
        <v>54</v>
      </c>
      <c r="J35" s="34">
        <v>0</v>
      </c>
      <c r="K35" s="34">
        <f>J35</f>
        <v>0</v>
      </c>
      <c r="L35" s="34">
        <f>+'[1]TABLERO DE CONTROL FEDERAL'!L37+'[1]TABLERO DE CONTROL ESTATAL'!M35+'[1]TABLERO DE CONTROL PROPIOS'!M35</f>
        <v>0</v>
      </c>
      <c r="M35" s="34">
        <f t="shared" si="0"/>
        <v>0</v>
      </c>
      <c r="N35" s="35">
        <f t="shared" si="1"/>
        <v>0</v>
      </c>
      <c r="O35" s="52" t="str">
        <f>'TABLERO DE CONTROL RESUMEN'!O34</f>
        <v>-</v>
      </c>
    </row>
    <row r="36" spans="1:15" ht="76.5" customHeight="1" x14ac:dyDescent="0.2">
      <c r="A36" s="51">
        <v>15</v>
      </c>
      <c r="B36" s="32">
        <v>5.0999999999999996</v>
      </c>
      <c r="C36" s="106" t="s">
        <v>38</v>
      </c>
      <c r="D36" s="106"/>
      <c r="E36" s="75" t="s">
        <v>37</v>
      </c>
      <c r="F36" s="44">
        <v>0</v>
      </c>
      <c r="G36" s="44">
        <v>0</v>
      </c>
      <c r="H36" s="44">
        <f>'TABLERO DE CONTROL RESUMEN'!H35</f>
        <v>0</v>
      </c>
      <c r="I36" s="41">
        <v>0</v>
      </c>
      <c r="J36" s="34">
        <v>0</v>
      </c>
      <c r="K36" s="34">
        <f>+'[1]TABLERO DE CONTROL FEDERAL'!K38+'[1]TABLERO DE CONTROL ESTATAL'!L36+'[1]TABLERO DE CONTROL PROPIOS'!L36</f>
        <v>0</v>
      </c>
      <c r="L36" s="34">
        <f>+'[1]TABLERO DE CONTROL FEDERAL'!L38+'[1]TABLERO DE CONTROL ESTATAL'!M36+'[1]TABLERO DE CONTROL PROPIOS'!M36</f>
        <v>0</v>
      </c>
      <c r="M36" s="34">
        <f t="shared" si="0"/>
        <v>0</v>
      </c>
      <c r="N36" s="35">
        <f t="shared" si="1"/>
        <v>0</v>
      </c>
      <c r="O36" s="52" t="str">
        <f>'TABLERO DE CONTROL RESUMEN'!O35</f>
        <v>N/A</v>
      </c>
    </row>
    <row r="37" spans="1:15" ht="54.75" customHeight="1" x14ac:dyDescent="0.2">
      <c r="A37" s="118">
        <v>16</v>
      </c>
      <c r="B37" s="120">
        <v>5.2</v>
      </c>
      <c r="C37" s="122" t="s">
        <v>35</v>
      </c>
      <c r="D37" s="123"/>
      <c r="E37" s="104" t="s">
        <v>34</v>
      </c>
      <c r="F37" s="39">
        <v>0.48</v>
      </c>
      <c r="G37" s="39">
        <v>0.48</v>
      </c>
      <c r="H37" s="40">
        <f>'TABLERO DE CONTROL RESUMEN'!H36</f>
        <v>0.56000000000000005</v>
      </c>
      <c r="I37" s="145">
        <f>+H37-G37</f>
        <v>8.0000000000000071E-2</v>
      </c>
      <c r="J37" s="143">
        <v>0</v>
      </c>
      <c r="K37" s="143">
        <f>J37</f>
        <v>0</v>
      </c>
      <c r="L37" s="143">
        <f>+'[1]TABLERO DE CONTROL FEDERAL'!L39+'[1]TABLERO DE CONTROL ESTATAL'!M37+'[1]TABLERO DE CONTROL PROPIOS'!M37</f>
        <v>0</v>
      </c>
      <c r="M37" s="143">
        <f t="shared" si="0"/>
        <v>0</v>
      </c>
      <c r="N37" s="214">
        <f t="shared" si="1"/>
        <v>0</v>
      </c>
      <c r="O37" s="138" t="s">
        <v>96</v>
      </c>
    </row>
    <row r="38" spans="1:15" ht="53.25" customHeight="1" x14ac:dyDescent="0.2">
      <c r="A38" s="119"/>
      <c r="B38" s="121"/>
      <c r="C38" s="124"/>
      <c r="D38" s="125"/>
      <c r="E38" s="105"/>
      <c r="F38" s="37" t="s">
        <v>32</v>
      </c>
      <c r="G38" s="37" t="s">
        <v>32</v>
      </c>
      <c r="H38" s="37" t="str">
        <f>'TABLERO DE CONTROL RESUMEN'!H37</f>
        <v>22 Estudiantes</v>
      </c>
      <c r="I38" s="146"/>
      <c r="J38" s="144"/>
      <c r="K38" s="144"/>
      <c r="L38" s="144"/>
      <c r="M38" s="144"/>
      <c r="N38" s="214"/>
      <c r="O38" s="138"/>
    </row>
    <row r="39" spans="1:15" ht="58.5" customHeight="1" x14ac:dyDescent="0.2">
      <c r="A39" s="51">
        <v>17</v>
      </c>
      <c r="B39" s="32">
        <v>5.3</v>
      </c>
      <c r="C39" s="106" t="s">
        <v>30</v>
      </c>
      <c r="D39" s="106"/>
      <c r="E39" s="44" t="s">
        <v>11</v>
      </c>
      <c r="F39" s="41">
        <v>15</v>
      </c>
      <c r="G39" s="41">
        <v>15</v>
      </c>
      <c r="H39" s="41">
        <f>'TABLERO DE CONTROL RESUMEN'!H38</f>
        <v>14</v>
      </c>
      <c r="I39" s="41">
        <f>+H39-G39</f>
        <v>-1</v>
      </c>
      <c r="J39" s="34">
        <v>0</v>
      </c>
      <c r="K39" s="34">
        <f>J39</f>
        <v>0</v>
      </c>
      <c r="L39" s="34">
        <f>+'[1]TABLERO DE CONTROL FEDERAL'!L41+'[1]TABLERO DE CONTROL ESTATAL'!M39+'[1]TABLERO DE CONTROL PROPIOS'!M39</f>
        <v>0</v>
      </c>
      <c r="M39" s="34">
        <f>+K39-L39</f>
        <v>0</v>
      </c>
      <c r="N39" s="35">
        <f>J39-L39</f>
        <v>0</v>
      </c>
      <c r="O39" s="54" t="str">
        <f>'TABLERO DE CONTROL RESUMEN'!O38</f>
        <v>-</v>
      </c>
    </row>
    <row r="40" spans="1:15" ht="96.75" customHeight="1" x14ac:dyDescent="0.2">
      <c r="A40" s="53">
        <v>18</v>
      </c>
      <c r="B40" s="32">
        <v>5.4</v>
      </c>
      <c r="C40" s="107" t="s">
        <v>29</v>
      </c>
      <c r="D40" s="108"/>
      <c r="E40" s="44" t="s">
        <v>23</v>
      </c>
      <c r="F40" s="43" t="s">
        <v>28</v>
      </c>
      <c r="G40" s="43" t="s">
        <v>28</v>
      </c>
      <c r="H40" s="43" t="str">
        <f>'TABLERO DE CONTROL RESUMEN'!H39</f>
        <v>34     Estudiantes</v>
      </c>
      <c r="I40" s="41">
        <f>34-20</f>
        <v>14</v>
      </c>
      <c r="J40" s="34">
        <v>0</v>
      </c>
      <c r="K40" s="34">
        <f>J40</f>
        <v>0</v>
      </c>
      <c r="L40" s="34">
        <f>+'[1]TABLERO DE CONTROL FEDERAL'!L42+'[1]TABLERO DE CONTROL ESTATAL'!M40+'[1]TABLERO DE CONTROL PROPIOS'!M40</f>
        <v>0</v>
      </c>
      <c r="M40" s="34">
        <f>+K40-L40</f>
        <v>0</v>
      </c>
      <c r="N40" s="35">
        <f>J40-L40</f>
        <v>0</v>
      </c>
      <c r="O40" s="54" t="str">
        <f>'TABLERO DE CONTROL RESUMEN'!O39</f>
        <v>-</v>
      </c>
    </row>
    <row r="41" spans="1:15" ht="35.25" customHeight="1" x14ac:dyDescent="0.2">
      <c r="A41" s="51">
        <v>19</v>
      </c>
      <c r="B41" s="32">
        <v>5.5</v>
      </c>
      <c r="C41" s="106" t="s">
        <v>26</v>
      </c>
      <c r="D41" s="106"/>
      <c r="E41" s="44" t="s">
        <v>25</v>
      </c>
      <c r="F41" s="43">
        <v>0</v>
      </c>
      <c r="G41" s="43">
        <v>0</v>
      </c>
      <c r="H41" s="43">
        <f>'TABLERO DE CONTROL RESUMEN'!H40</f>
        <v>0</v>
      </c>
      <c r="I41" s="41">
        <v>0</v>
      </c>
      <c r="J41" s="34">
        <v>0</v>
      </c>
      <c r="K41" s="34">
        <f>+'[1]TABLERO DE CONTROL FEDERAL'!K43+'[1]TABLERO DE CONTROL ESTATAL'!L41+'[1]TABLERO DE CONTROL PROPIOS'!L41</f>
        <v>0</v>
      </c>
      <c r="L41" s="34">
        <f>+'[1]TABLERO DE CONTROL FEDERAL'!L43+'[1]TABLERO DE CONTROL ESTATAL'!M41+'[1]TABLERO DE CONTROL PROPIOS'!M41</f>
        <v>0</v>
      </c>
      <c r="M41" s="34">
        <f>+K41-L41</f>
        <v>0</v>
      </c>
      <c r="N41" s="35">
        <f>J41-L41</f>
        <v>0</v>
      </c>
      <c r="O41" s="54" t="str">
        <f>'TABLERO DE CONTROL RESUMEN'!O40</f>
        <v>N/A</v>
      </c>
    </row>
    <row r="42" spans="1:15" ht="38.25" customHeight="1" x14ac:dyDescent="0.2">
      <c r="A42" s="53">
        <v>20</v>
      </c>
      <c r="B42" s="32">
        <v>5.6</v>
      </c>
      <c r="C42" s="106" t="s">
        <v>24</v>
      </c>
      <c r="D42" s="106"/>
      <c r="E42" s="44" t="s">
        <v>23</v>
      </c>
      <c r="F42" s="43" t="s">
        <v>22</v>
      </c>
      <c r="G42" s="43" t="s">
        <v>22</v>
      </c>
      <c r="H42" s="43" t="str">
        <f>'TABLERO DE CONTROL RESUMEN'!H41</f>
        <v>45   Estudiantes</v>
      </c>
      <c r="I42" s="41">
        <f>45-35</f>
        <v>10</v>
      </c>
      <c r="J42" s="34">
        <v>0</v>
      </c>
      <c r="K42" s="34">
        <f>J42</f>
        <v>0</v>
      </c>
      <c r="L42" s="34">
        <f>+'[1]TABLERO DE CONTROL FEDERAL'!L44+'[1]TABLERO DE CONTROL ESTATAL'!M42+'[1]TABLERO DE CONTROL PROPIOS'!M42</f>
        <v>0</v>
      </c>
      <c r="M42" s="34">
        <f>+K42-L42</f>
        <v>0</v>
      </c>
      <c r="N42" s="35">
        <f>J42-L42</f>
        <v>0</v>
      </c>
      <c r="O42" s="54" t="str">
        <f>'TABLERO DE CONTROL RESUMEN'!O41</f>
        <v>N/A</v>
      </c>
    </row>
    <row r="43" spans="1:15" ht="35.25" customHeight="1" x14ac:dyDescent="0.2">
      <c r="A43" s="118">
        <v>21</v>
      </c>
      <c r="B43" s="120">
        <v>6.1</v>
      </c>
      <c r="C43" s="122" t="s">
        <v>20</v>
      </c>
      <c r="D43" s="123"/>
      <c r="E43" s="104" t="s">
        <v>19</v>
      </c>
      <c r="F43" s="45" t="s">
        <v>18</v>
      </c>
      <c r="G43" s="45" t="s">
        <v>17</v>
      </c>
      <c r="H43" s="45" t="str">
        <f>'TABLERO DE CONTROL RESUMEN'!H42</f>
        <v>11  Directivos</v>
      </c>
      <c r="I43" s="41">
        <v>0</v>
      </c>
      <c r="J43" s="143">
        <v>40176.5</v>
      </c>
      <c r="K43" s="143">
        <f>J43</f>
        <v>40176.5</v>
      </c>
      <c r="L43" s="143">
        <v>36979.199999999997</v>
      </c>
      <c r="M43" s="143">
        <f>+K43-L43</f>
        <v>3197.3000000000029</v>
      </c>
      <c r="N43" s="213">
        <f>+L43/J43</f>
        <v>0.92041865269498335</v>
      </c>
      <c r="O43" s="126" t="s">
        <v>96</v>
      </c>
    </row>
    <row r="44" spans="1:15" ht="30" customHeight="1" x14ac:dyDescent="0.2">
      <c r="A44" s="119"/>
      <c r="B44" s="121"/>
      <c r="C44" s="124"/>
      <c r="D44" s="125"/>
      <c r="E44" s="105"/>
      <c r="F44" s="46" t="s">
        <v>16</v>
      </c>
      <c r="G44" s="46" t="s">
        <v>16</v>
      </c>
      <c r="H44" s="46" t="str">
        <f>'TABLERO DE CONTROL RESUMEN'!H43</f>
        <v>17 No docentes</v>
      </c>
      <c r="I44" s="41">
        <f>17-42</f>
        <v>-25</v>
      </c>
      <c r="J44" s="144"/>
      <c r="K44" s="144"/>
      <c r="L44" s="144"/>
      <c r="M44" s="144"/>
      <c r="N44" s="213"/>
      <c r="O44" s="126"/>
    </row>
    <row r="45" spans="1:15" ht="52.5" customHeight="1" thickBot="1" x14ac:dyDescent="0.25">
      <c r="A45" s="55">
        <v>22</v>
      </c>
      <c r="B45" s="94">
        <v>6.2</v>
      </c>
      <c r="C45" s="103" t="s">
        <v>14</v>
      </c>
      <c r="D45" s="103"/>
      <c r="E45" s="31" t="s">
        <v>13</v>
      </c>
      <c r="F45" s="95">
        <v>3</v>
      </c>
      <c r="G45" s="95">
        <v>3</v>
      </c>
      <c r="H45" s="95">
        <f>'TABLERO DE CONTROL RESUMEN'!H44</f>
        <v>4</v>
      </c>
      <c r="I45" s="64">
        <f>+H45-G45</f>
        <v>1</v>
      </c>
      <c r="J45" s="96">
        <v>0</v>
      </c>
      <c r="K45" s="96">
        <f>J45</f>
        <v>0</v>
      </c>
      <c r="L45" s="96">
        <f>+'[1]TABLERO DE CONTROL FEDERAL'!L47+'[1]TABLERO DE CONTROL ESTATAL'!M45+'[1]TABLERO DE CONTROL PROPIOS'!M45</f>
        <v>0</v>
      </c>
      <c r="M45" s="96">
        <f>+K45-L45</f>
        <v>0</v>
      </c>
      <c r="N45" s="99">
        <f>J45-L45</f>
        <v>0</v>
      </c>
      <c r="O45" s="57" t="str">
        <f>'TABLERO DE CONTROL RESUMEN'!O44</f>
        <v>-</v>
      </c>
    </row>
    <row r="46" spans="1:15" s="4" customFormat="1" ht="34.5" customHeight="1" thickBot="1" x14ac:dyDescent="0.3">
      <c r="A46" s="93"/>
      <c r="B46" s="69"/>
      <c r="C46" s="215" t="s">
        <v>12</v>
      </c>
      <c r="D46" s="113"/>
      <c r="E46" s="69"/>
      <c r="F46" s="83"/>
      <c r="G46" s="84"/>
      <c r="H46" s="69"/>
      <c r="I46" s="84"/>
      <c r="J46" s="85">
        <f>SUM(J15:J45)</f>
        <v>714450</v>
      </c>
      <c r="K46" s="85">
        <f>SUM(K15:K45)</f>
        <v>714450</v>
      </c>
      <c r="L46" s="85">
        <f>SUM(L15:L45)</f>
        <v>394713.13</v>
      </c>
      <c r="M46" s="85">
        <f>SUM(M15:M45)</f>
        <v>319736.87</v>
      </c>
      <c r="N46" s="100"/>
      <c r="O46" s="86"/>
    </row>
    <row r="47" spans="1:15" s="4" customFormat="1" ht="71.25" customHeight="1" thickBot="1" x14ac:dyDescent="0.3">
      <c r="A47" s="63">
        <v>23</v>
      </c>
      <c r="B47" s="63"/>
      <c r="C47" s="216" t="s">
        <v>111</v>
      </c>
      <c r="D47" s="129"/>
      <c r="E47" s="64" t="s">
        <v>11</v>
      </c>
      <c r="F47" s="88">
        <v>0</v>
      </c>
      <c r="G47" s="89">
        <v>0</v>
      </c>
      <c r="H47" s="89">
        <v>0</v>
      </c>
      <c r="I47" s="89">
        <v>0</v>
      </c>
      <c r="J47" s="91">
        <f>+'[1]TABLERO DE CONTROL FEDERAL'!J49+'[1]TABLERO DE CONTROL ESTATAL'!K47+'[1]TABLERO DE CONTROL PROPIOS'!K47</f>
        <v>0</v>
      </c>
      <c r="K47" s="91">
        <f>+'[1]TABLERO DE CONTROL FEDERAL'!K49+'[1]TABLERO DE CONTROL ESTATAL'!L47+'[1]TABLERO DE CONTROL PROPIOS'!L47</f>
        <v>0</v>
      </c>
      <c r="L47" s="91">
        <f>+'[1]TABLERO DE CONTROL FEDERAL'!L49+'[1]TABLERO DE CONTROL ESTATAL'!M47+'[1]TABLERO DE CONTROL PROPIOS'!M47</f>
        <v>0</v>
      </c>
      <c r="M47" s="91">
        <f>+J47-L47</f>
        <v>0</v>
      </c>
      <c r="N47" s="91"/>
      <c r="O47" s="92" t="str">
        <f>'TABLERO DE CONTROL RESUMEN'!O46</f>
        <v>N/A</v>
      </c>
    </row>
    <row r="48" spans="1:15" s="4" customFormat="1" ht="45" customHeight="1" thickBot="1" x14ac:dyDescent="0.3">
      <c r="A48" s="130" t="s">
        <v>9</v>
      </c>
      <c r="B48" s="131"/>
      <c r="C48" s="131"/>
      <c r="D48" s="131"/>
      <c r="E48" s="131"/>
      <c r="F48" s="131"/>
      <c r="G48" s="131"/>
      <c r="H48" s="131"/>
      <c r="I48" s="132"/>
      <c r="J48" s="72">
        <f>+J46+J47</f>
        <v>714450</v>
      </c>
      <c r="K48" s="72">
        <f>+K46+K47</f>
        <v>714450</v>
      </c>
      <c r="L48" s="72">
        <f>+L46+L47</f>
        <v>394713.13</v>
      </c>
      <c r="M48" s="72">
        <f>+J48-L48</f>
        <v>319736.87</v>
      </c>
      <c r="N48" s="72"/>
      <c r="O48" s="74"/>
    </row>
    <row r="49" spans="1:15" s="4" customFormat="1" ht="15.75" customHeight="1" x14ac:dyDescent="0.25">
      <c r="A49" s="2" t="s">
        <v>112</v>
      </c>
      <c r="B49" s="2"/>
      <c r="C49" s="2"/>
      <c r="J49" s="18"/>
      <c r="K49" s="16"/>
      <c r="L49" s="17"/>
      <c r="M49" s="17"/>
      <c r="N49" s="16"/>
    </row>
    <row r="50" spans="1:15" s="4" customFormat="1" ht="17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4" t="s">
        <v>8</v>
      </c>
      <c r="O50" s="13"/>
    </row>
    <row r="51" spans="1:15" s="4" customFormat="1" ht="12.75" customHeight="1" x14ac:dyDescent="0.2">
      <c r="A51" s="5"/>
      <c r="B51" s="133" t="s">
        <v>7</v>
      </c>
      <c r="C51" s="133"/>
      <c r="D51" s="133"/>
      <c r="E51" s="12"/>
      <c r="G51" s="5"/>
      <c r="H51" s="5"/>
      <c r="I51" s="5"/>
      <c r="J51" s="133" t="s">
        <v>6</v>
      </c>
      <c r="K51" s="133"/>
      <c r="M51" s="5"/>
      <c r="N51" s="133" t="s">
        <v>5</v>
      </c>
      <c r="O51" s="133"/>
    </row>
    <row r="52" spans="1:15" s="4" customFormat="1" ht="18" customHeight="1" x14ac:dyDescent="0.2">
      <c r="A52" s="12"/>
      <c r="B52" s="11"/>
      <c r="C52" s="10"/>
      <c r="D52" s="11"/>
      <c r="E52" s="12"/>
      <c r="H52" s="12"/>
      <c r="I52" s="10"/>
      <c r="J52" s="11"/>
      <c r="K52" s="10"/>
      <c r="L52" s="9"/>
      <c r="N52" s="5"/>
      <c r="O52" s="5"/>
    </row>
    <row r="53" spans="1:15" s="4" customFormat="1" ht="25.5" customHeight="1" x14ac:dyDescent="0.2">
      <c r="A53" s="5"/>
      <c r="B53" s="102" t="s">
        <v>4</v>
      </c>
      <c r="C53" s="102"/>
      <c r="D53" s="102"/>
      <c r="E53" s="7"/>
      <c r="G53" s="7"/>
      <c r="H53" s="7"/>
      <c r="I53" s="7"/>
      <c r="J53" s="102" t="s">
        <v>3</v>
      </c>
      <c r="K53" s="102"/>
      <c r="M53" s="6"/>
      <c r="N53" s="127" t="s">
        <v>2</v>
      </c>
      <c r="O53" s="127"/>
    </row>
    <row r="54" spans="1:15" s="5" customFormat="1" ht="29.25" customHeight="1" x14ac:dyDescent="0.2">
      <c r="A54" s="8"/>
      <c r="B54" s="102" t="s">
        <v>114</v>
      </c>
      <c r="C54" s="102"/>
      <c r="D54" s="102"/>
      <c r="E54" s="7"/>
      <c r="G54" s="7"/>
      <c r="H54" s="7"/>
      <c r="I54" s="7"/>
      <c r="J54" s="102" t="s">
        <v>1</v>
      </c>
      <c r="K54" s="102"/>
      <c r="M54" s="6"/>
      <c r="N54" s="127" t="s">
        <v>0</v>
      </c>
      <c r="O54" s="127"/>
    </row>
  </sheetData>
  <mergeCells count="142">
    <mergeCell ref="N13:N14"/>
    <mergeCell ref="O13:O14"/>
    <mergeCell ref="C13:D14"/>
    <mergeCell ref="A1:O1"/>
    <mergeCell ref="A2:O2"/>
    <mergeCell ref="A3:O3"/>
    <mergeCell ref="A4:O4"/>
    <mergeCell ref="A5:O5"/>
    <mergeCell ref="A13:A14"/>
    <mergeCell ref="B13:B14"/>
    <mergeCell ref="E13:E14"/>
    <mergeCell ref="F13:F14"/>
    <mergeCell ref="G13:H13"/>
    <mergeCell ref="I13:I14"/>
    <mergeCell ref="J13:J14"/>
    <mergeCell ref="L13:L14"/>
    <mergeCell ref="M13:M14"/>
    <mergeCell ref="O15:O16"/>
    <mergeCell ref="A17:A18"/>
    <mergeCell ref="B17:B18"/>
    <mergeCell ref="C17:D18"/>
    <mergeCell ref="E17:E18"/>
    <mergeCell ref="O17:O18"/>
    <mergeCell ref="N17:N18"/>
    <mergeCell ref="M17:M18"/>
    <mergeCell ref="L17:L18"/>
    <mergeCell ref="K17:K18"/>
    <mergeCell ref="J17:J18"/>
    <mergeCell ref="N15:N16"/>
    <mergeCell ref="M15:M16"/>
    <mergeCell ref="L15:L16"/>
    <mergeCell ref="K15:K16"/>
    <mergeCell ref="J15:J16"/>
    <mergeCell ref="A15:A16"/>
    <mergeCell ref="B15:B16"/>
    <mergeCell ref="C15:D16"/>
    <mergeCell ref="E15:E16"/>
    <mergeCell ref="I15:I16"/>
    <mergeCell ref="A21:A22"/>
    <mergeCell ref="B21:B22"/>
    <mergeCell ref="C21:D22"/>
    <mergeCell ref="E21:E22"/>
    <mergeCell ref="O21:O22"/>
    <mergeCell ref="N21:N22"/>
    <mergeCell ref="M21:M22"/>
    <mergeCell ref="L21:L22"/>
    <mergeCell ref="K21:K22"/>
    <mergeCell ref="J21:J22"/>
    <mergeCell ref="I21:I22"/>
    <mergeCell ref="A19:A20"/>
    <mergeCell ref="B19:B20"/>
    <mergeCell ref="C19:D20"/>
    <mergeCell ref="E19:E20"/>
    <mergeCell ref="O19:O20"/>
    <mergeCell ref="N19:N20"/>
    <mergeCell ref="M19:M20"/>
    <mergeCell ref="L19:L20"/>
    <mergeCell ref="K19:K20"/>
    <mergeCell ref="J19:J20"/>
    <mergeCell ref="I19:I20"/>
    <mergeCell ref="A30:A31"/>
    <mergeCell ref="B30:B31"/>
    <mergeCell ref="C30:D31"/>
    <mergeCell ref="O30:O31"/>
    <mergeCell ref="C32:D32"/>
    <mergeCell ref="E26:E27"/>
    <mergeCell ref="O26:O27"/>
    <mergeCell ref="A28:A29"/>
    <mergeCell ref="B28:B29"/>
    <mergeCell ref="C28:D29"/>
    <mergeCell ref="E28:E29"/>
    <mergeCell ref="O28:O29"/>
    <mergeCell ref="A26:A27"/>
    <mergeCell ref="B26:B27"/>
    <mergeCell ref="C26:D27"/>
    <mergeCell ref="N30:N31"/>
    <mergeCell ref="N28:N29"/>
    <mergeCell ref="N26:N27"/>
    <mergeCell ref="M26:M27"/>
    <mergeCell ref="A43:A44"/>
    <mergeCell ref="B43:B44"/>
    <mergeCell ref="C43:D44"/>
    <mergeCell ref="E43:E44"/>
    <mergeCell ref="O43:O44"/>
    <mergeCell ref="O37:O38"/>
    <mergeCell ref="C39:D39"/>
    <mergeCell ref="C40:D40"/>
    <mergeCell ref="C41:D41"/>
    <mergeCell ref="C42:D42"/>
    <mergeCell ref="A37:A38"/>
    <mergeCell ref="B37:B38"/>
    <mergeCell ref="C37:D38"/>
    <mergeCell ref="N53:O53"/>
    <mergeCell ref="B54:D54"/>
    <mergeCell ref="J54:K54"/>
    <mergeCell ref="N54:O54"/>
    <mergeCell ref="C46:D46"/>
    <mergeCell ref="C47:D47"/>
    <mergeCell ref="A48:I48"/>
    <mergeCell ref="B51:D51"/>
    <mergeCell ref="J51:K51"/>
    <mergeCell ref="N51:O51"/>
    <mergeCell ref="I9:J9"/>
    <mergeCell ref="B53:D53"/>
    <mergeCell ref="J53:K53"/>
    <mergeCell ref="C45:D45"/>
    <mergeCell ref="E37:E38"/>
    <mergeCell ref="C33:D33"/>
    <mergeCell ref="C34:D34"/>
    <mergeCell ref="C35:D35"/>
    <mergeCell ref="C36:D36"/>
    <mergeCell ref="E30:E31"/>
    <mergeCell ref="C23:D23"/>
    <mergeCell ref="C24:D24"/>
    <mergeCell ref="C25:D25"/>
    <mergeCell ref="K13:K14"/>
    <mergeCell ref="I17:I18"/>
    <mergeCell ref="I37:I38"/>
    <mergeCell ref="M43:M44"/>
    <mergeCell ref="L43:L44"/>
    <mergeCell ref="K43:K44"/>
    <mergeCell ref="J43:J44"/>
    <mergeCell ref="M30:M31"/>
    <mergeCell ref="L30:L31"/>
    <mergeCell ref="K30:K31"/>
    <mergeCell ref="J30:J31"/>
    <mergeCell ref="I30:I31"/>
    <mergeCell ref="I28:I29"/>
    <mergeCell ref="J28:J29"/>
    <mergeCell ref="K28:K29"/>
    <mergeCell ref="L28:L29"/>
    <mergeCell ref="M28:M29"/>
    <mergeCell ref="L26:L27"/>
    <mergeCell ref="K26:K27"/>
    <mergeCell ref="J26:J27"/>
    <mergeCell ref="I26:I27"/>
    <mergeCell ref="N43:N44"/>
    <mergeCell ref="M37:M38"/>
    <mergeCell ref="L37:L38"/>
    <mergeCell ref="K37:K38"/>
    <mergeCell ref="J37:J38"/>
    <mergeCell ref="N37:N38"/>
  </mergeCells>
  <printOptions horizontalCentered="1" verticalCentered="1"/>
  <pageMargins left="0.23622047244094491" right="0.11811023622047245" top="1.1811023622047245" bottom="0.19685039370078741" header="3.937007874015748E-2" footer="0.19685039370078741"/>
  <pageSetup paperSize="5" scale="43" orientation="landscape" r:id="rId1"/>
  <headerFooter alignWithMargins="0">
    <oddHeader>&amp;C
&amp;G</oddHeader>
    <oddFooter>&amp;R&amp;P de  &amp;N</oddFooter>
  </headerFooter>
  <rowBreaks count="1" manualBreakCount="1">
    <brk id="33" max="1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TABLERO DE CONTROL RESUMEN</vt:lpstr>
      <vt:lpstr>TABLERO DE CONTROL FEDERAL</vt:lpstr>
      <vt:lpstr>TABLERO DE CONTROL ESTATAL</vt:lpstr>
      <vt:lpstr>TABLERO DE CONTROL V.B.Y S.</vt:lpstr>
      <vt:lpstr>'TABLERO DE CONTROL ESTATAL'!Área_de_impresión</vt:lpstr>
      <vt:lpstr>'TABLERO DE CONTROL FEDERAL'!Área_de_impresión</vt:lpstr>
      <vt:lpstr>'TABLERO DE CONTROL RESUMEN'!Área_de_impresión</vt:lpstr>
      <vt:lpstr>'TABLERO DE CONTROL V.B.Y S.'!Área_de_impresión</vt:lpstr>
      <vt:lpstr>'TABLERO DE CONTROL ESTATAL'!Títulos_a_imprimir</vt:lpstr>
      <vt:lpstr>'TABLERO DE CONTROL FEDERAL'!Títulos_a_imprimir</vt:lpstr>
      <vt:lpstr>'TABLERO DE CONTROL RESUMEN'!Títulos_a_imprimir</vt:lpstr>
      <vt:lpstr>'TABLERO DE CONTROL V.B.Y S.'!Títulos_a_imprimir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Jefatura-planeacion</dc:creator>
  <cp:lastModifiedBy>Jefatura-planeacion</cp:lastModifiedBy>
  <dcterms:created xsi:type="dcterms:W3CDTF">2019-10-21T17:57:25Z</dcterms:created>
  <dcterms:modified xsi:type="dcterms:W3CDTF">2019-10-23T15:03:41Z</dcterms:modified>
</cp:coreProperties>
</file>